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108" tabRatio="945"/>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4年9月作業分" sheetId="68" r:id="rId6"/>
    <sheet name="2024年10月作業分" sheetId="78" r:id="rId7"/>
    <sheet name="2024年11月作業分" sheetId="79" r:id="rId8"/>
    <sheet name="2024年12月作業分" sheetId="80" r:id="rId9"/>
    <sheet name="2025年1月作業分" sheetId="81" r:id="rId10"/>
    <sheet name="2025年2月作業分" sheetId="82" r:id="rId11"/>
    <sheet name="2025年3月作業分" sheetId="83" r:id="rId12"/>
    <sheet name="2025年4月作業分" sheetId="84" r:id="rId13"/>
    <sheet name="2025年5月作業分（当月払いのみ使用）" sheetId="85" r:id="rId14"/>
  </sheets>
  <definedNames>
    <definedName name="_xlnm.Print_Area" localSheetId="6">'2024年10月作業分'!$A$1:$N$43</definedName>
    <definedName name="_xlnm.Print_Area" localSheetId="7">'2024年11月作業分'!$A$1:$N$43</definedName>
    <definedName name="_xlnm.Print_Area" localSheetId="8">'2024年12月作業分'!$A$1:$N$43</definedName>
    <definedName name="_xlnm.Print_Area" localSheetId="5">'2024年9月作業分'!$A$1:$N$43</definedName>
    <definedName name="_xlnm.Print_Area" localSheetId="9">'2025年1月作業分'!$A$1:$N$43</definedName>
    <definedName name="_xlnm.Print_Area" localSheetId="10">'2025年2月作業分'!$A$1:$N$43</definedName>
    <definedName name="_xlnm.Print_Area" localSheetId="11">'2025年3月作業分'!$A$1:$N$43</definedName>
    <definedName name="_xlnm.Print_Area" localSheetId="12">'2025年4月作業分'!$A$1:$N$43</definedName>
    <definedName name="_xlnm.Print_Area" localSheetId="13">'2025年5月作業分（当月払いのみ使用）'!$A$1:$N$43</definedName>
    <definedName name="_xlnm.Print_Area" localSheetId="1">体系図!$A$1:$D$43</definedName>
    <definedName name="_xlnm.Print_Area" localSheetId="4">'提出用 従事者別直接人件費集計表（前期）'!$A$1:$L$18</definedName>
    <definedName name="_xlnm.Print_Area" localSheetId="3">'入力用 従事者別直接人件費集計表（前期）'!$A$1:$L$18</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43" i="77" l="1"/>
  <c r="AJ8" i="85" l="1"/>
  <c r="AJ7" i="85"/>
  <c r="D1" i="85" l="1"/>
  <c r="H16" i="12"/>
  <c r="H15" i="12"/>
  <c r="H14" i="12"/>
  <c r="H13" i="12"/>
  <c r="H12" i="12"/>
  <c r="H11" i="12"/>
  <c r="H10" i="12"/>
  <c r="H9" i="12"/>
  <c r="H8" i="12"/>
  <c r="W8" i="12" l="1"/>
  <c r="W16" i="12"/>
  <c r="W15" i="12"/>
  <c r="W14" i="12"/>
  <c r="W13" i="12"/>
  <c r="W12" i="12"/>
  <c r="W11" i="12"/>
  <c r="W10" i="12"/>
  <c r="W9" i="12"/>
  <c r="G16" i="127"/>
  <c r="G15" i="127"/>
  <c r="G14" i="127"/>
  <c r="G13" i="127"/>
  <c r="G12" i="127"/>
  <c r="G11" i="127"/>
  <c r="G10" i="127"/>
  <c r="G9" i="127"/>
  <c r="G8" i="127"/>
  <c r="F10" i="127"/>
  <c r="F11" i="127" s="1"/>
  <c r="F12" i="127" s="1"/>
  <c r="F13" i="127" s="1"/>
  <c r="F14" i="127" s="1"/>
  <c r="F15" i="127" s="1"/>
  <c r="F16" i="127" s="1"/>
  <c r="AF32" i="85"/>
  <c r="AF11" i="85"/>
  <c r="AF32" i="84"/>
  <c r="AF11" i="84"/>
  <c r="AF32" i="83"/>
  <c r="AF11" i="83"/>
  <c r="AF32" i="82"/>
  <c r="AF11" i="82"/>
  <c r="AF32" i="81"/>
  <c r="AF11" i="81"/>
  <c r="AF32" i="80"/>
  <c r="AF11" i="80"/>
  <c r="AF32" i="79"/>
  <c r="AF11" i="79"/>
  <c r="AF32" i="78"/>
  <c r="AF11" i="78"/>
  <c r="AF32" i="68"/>
  <c r="AF11" i="68"/>
  <c r="Y9" i="12" l="1"/>
  <c r="Y8" i="12"/>
  <c r="Y10" i="12"/>
  <c r="Y13" i="12"/>
  <c r="Y15" i="12"/>
  <c r="Y16" i="12"/>
  <c r="Y11" i="12"/>
  <c r="Y12" i="12"/>
  <c r="Y14" i="12"/>
  <c r="V25" i="77"/>
  <c r="V24" i="77"/>
  <c r="V23" i="77"/>
  <c r="V22" i="77"/>
  <c r="V21" i="77"/>
  <c r="V20" i="77"/>
  <c r="V19" i="77"/>
  <c r="V18" i="77"/>
  <c r="V17" i="77"/>
  <c r="V16" i="77"/>
  <c r="V15" i="77"/>
  <c r="V14" i="77"/>
  <c r="V13" i="77"/>
  <c r="V12" i="77"/>
  <c r="V11" i="77"/>
  <c r="V10" i="77"/>
  <c r="V9" i="77"/>
  <c r="V8" i="77"/>
  <c r="V7" i="77"/>
  <c r="V6" i="77"/>
  <c r="R40" i="77"/>
  <c r="P40" i="77"/>
  <c r="N40" i="77"/>
  <c r="P42" i="77" s="1"/>
  <c r="U31" i="77"/>
  <c r="B5" i="85" l="1"/>
  <c r="B5" i="68"/>
  <c r="B5" i="84"/>
  <c r="B5" i="83"/>
  <c r="B5" i="82"/>
  <c r="B5" i="81"/>
  <c r="B5" i="78"/>
  <c r="B5" i="80"/>
  <c r="B5" i="79"/>
  <c r="AF29" i="84"/>
  <c r="AF29" i="85"/>
  <c r="AF29" i="79"/>
  <c r="AF29" i="80"/>
  <c r="AF29" i="81"/>
  <c r="AF29" i="82"/>
  <c r="AF29" i="78"/>
  <c r="AF29" i="83"/>
  <c r="AF29" i="68"/>
  <c r="AF31" i="80"/>
  <c r="AF31" i="81"/>
  <c r="AF31" i="82"/>
  <c r="AF31" i="79"/>
  <c r="AF31" i="83"/>
  <c r="AF31" i="68"/>
  <c r="AF31" i="85"/>
  <c r="AF31" i="84"/>
  <c r="AF31" i="78"/>
  <c r="AF20" i="80"/>
  <c r="AF20" i="85"/>
  <c r="AF20" i="81"/>
  <c r="AF20" i="79"/>
  <c r="AF20" i="82"/>
  <c r="AF20" i="83"/>
  <c r="AF20" i="68"/>
  <c r="AF20" i="84"/>
  <c r="AF20" i="78"/>
  <c r="AF17" i="85"/>
  <c r="AF17" i="79"/>
  <c r="AF17" i="80"/>
  <c r="AF17" i="81"/>
  <c r="AF17" i="84"/>
  <c r="AF17" i="82"/>
  <c r="AF17" i="83"/>
  <c r="AF17" i="68"/>
  <c r="AF17" i="78"/>
  <c r="AF19" i="79"/>
  <c r="AF19" i="80"/>
  <c r="AF19" i="81"/>
  <c r="AF19" i="82"/>
  <c r="AF19" i="85"/>
  <c r="AF19" i="83"/>
  <c r="AF19" i="68"/>
  <c r="AF19" i="84"/>
  <c r="AF19" i="78"/>
  <c r="AF21" i="81"/>
  <c r="AF21" i="82"/>
  <c r="AF21" i="83"/>
  <c r="AF21" i="68"/>
  <c r="AF21" i="80"/>
  <c r="AF21" i="84"/>
  <c r="AF21" i="78"/>
  <c r="AF21" i="85"/>
  <c r="AF21" i="79"/>
  <c r="AF22" i="81"/>
  <c r="AF22" i="82"/>
  <c r="AF22" i="83"/>
  <c r="AF22" i="68"/>
  <c r="AF22" i="80"/>
  <c r="AF22" i="84"/>
  <c r="AF22" i="78"/>
  <c r="AF22" i="85"/>
  <c r="AF22" i="79"/>
  <c r="AF30" i="85"/>
  <c r="AF30" i="79"/>
  <c r="AF30" i="80"/>
  <c r="AF30" i="78"/>
  <c r="AF30" i="81"/>
  <c r="AF30" i="84"/>
  <c r="AF30" i="82"/>
  <c r="AF30" i="83"/>
  <c r="AF30" i="68"/>
  <c r="AF23" i="82"/>
  <c r="AF23" i="83"/>
  <c r="AF23" i="68"/>
  <c r="AF23" i="81"/>
  <c r="AF23" i="84"/>
  <c r="AF23" i="78"/>
  <c r="AF23" i="85"/>
  <c r="AF23" i="79"/>
  <c r="AF23" i="80"/>
  <c r="AF12" i="82"/>
  <c r="AF12" i="81"/>
  <c r="AF12" i="83"/>
  <c r="AF12" i="68"/>
  <c r="AF12" i="84"/>
  <c r="AF12" i="78"/>
  <c r="AF12" i="85"/>
  <c r="AF12" i="79"/>
  <c r="AF12" i="80"/>
  <c r="AF24" i="82"/>
  <c r="AF24" i="83"/>
  <c r="AF24" i="68"/>
  <c r="AF24" i="84"/>
  <c r="AF24" i="78"/>
  <c r="AF24" i="85"/>
  <c r="AF24" i="79"/>
  <c r="AF24" i="80"/>
  <c r="AF24" i="81"/>
  <c r="AF25" i="83"/>
  <c r="AF25" i="68"/>
  <c r="AF25" i="84"/>
  <c r="AF25" i="78"/>
  <c r="AF25" i="82"/>
  <c r="AF25" i="85"/>
  <c r="AF25" i="79"/>
  <c r="AF25" i="80"/>
  <c r="AF25" i="81"/>
  <c r="AF18" i="85"/>
  <c r="AF18" i="79"/>
  <c r="AF18" i="80"/>
  <c r="AF18" i="84"/>
  <c r="AF18" i="81"/>
  <c r="AF18" i="82"/>
  <c r="AF18" i="78"/>
  <c r="AF18" i="83"/>
  <c r="AF18" i="68"/>
  <c r="AF14" i="83"/>
  <c r="AF14" i="68"/>
  <c r="AF14" i="84"/>
  <c r="AF14" i="78"/>
  <c r="AF14" i="82"/>
  <c r="AF14" i="85"/>
  <c r="AF14" i="79"/>
  <c r="AF14" i="80"/>
  <c r="AF14" i="81"/>
  <c r="AF26" i="83"/>
  <c r="AF26" i="68"/>
  <c r="AF26" i="82"/>
  <c r="AF26" i="84"/>
  <c r="AF26" i="78"/>
  <c r="AF26" i="85"/>
  <c r="AF26" i="79"/>
  <c r="AF26" i="80"/>
  <c r="AF26" i="81"/>
  <c r="AF27" i="84"/>
  <c r="AF27" i="78"/>
  <c r="AF27" i="85"/>
  <c r="AF27" i="79"/>
  <c r="AF27" i="68"/>
  <c r="AF27" i="80"/>
  <c r="AF27" i="81"/>
  <c r="AF27" i="82"/>
  <c r="AF27" i="83"/>
  <c r="AF13" i="83"/>
  <c r="AF13" i="68"/>
  <c r="AF13" i="82"/>
  <c r="AF13" i="84"/>
  <c r="AF13" i="78"/>
  <c r="AF13" i="85"/>
  <c r="AF13" i="79"/>
  <c r="AF13" i="80"/>
  <c r="AF13" i="81"/>
  <c r="AF15" i="84"/>
  <c r="AF15" i="78"/>
  <c r="AF15" i="85"/>
  <c r="AF15" i="79"/>
  <c r="AF15" i="80"/>
  <c r="AF15" i="81"/>
  <c r="AF15" i="83"/>
  <c r="AF15" i="68"/>
  <c r="AF15" i="82"/>
  <c r="AF16" i="84"/>
  <c r="AF16" i="78"/>
  <c r="AF16" i="85"/>
  <c r="AF16" i="79"/>
  <c r="AF16" i="80"/>
  <c r="AF16" i="81"/>
  <c r="AF16" i="83"/>
  <c r="AF16" i="68"/>
  <c r="AF16" i="82"/>
  <c r="AF28" i="84"/>
  <c r="AF28" i="78"/>
  <c r="AF28" i="85"/>
  <c r="AF28" i="79"/>
  <c r="AF28" i="80"/>
  <c r="AF28" i="83"/>
  <c r="AF28" i="68"/>
  <c r="AF28" i="81"/>
  <c r="AF28" i="82"/>
  <c r="U32" i="77"/>
  <c r="V32" i="77" s="1"/>
  <c r="A1" i="110"/>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A4" i="127" l="1"/>
  <c r="A4" i="12"/>
  <c r="AE32" i="68" l="1"/>
  <c r="AE31" i="68"/>
  <c r="AE30" i="68"/>
  <c r="AE29" i="68"/>
  <c r="AE28" i="68"/>
  <c r="AE27" i="68"/>
  <c r="AE26" i="68"/>
  <c r="AE25" i="68"/>
  <c r="AE24" i="68"/>
  <c r="AE23" i="68"/>
  <c r="AE22" i="68"/>
  <c r="AE21" i="68"/>
  <c r="AE20" i="68"/>
  <c r="AE19" i="68"/>
  <c r="AE18" i="68"/>
  <c r="AE17" i="68"/>
  <c r="AE16" i="68"/>
  <c r="AE15" i="68"/>
  <c r="AE14" i="68"/>
  <c r="AE13" i="68"/>
  <c r="AE12" i="68"/>
  <c r="AE11" i="68"/>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W25" i="80"/>
  <c r="P25" i="80" s="1"/>
  <c r="Q25" i="80" s="1"/>
  <c r="V25" i="80"/>
  <c r="U25" i="80"/>
  <c r="T25" i="80"/>
  <c r="I25" i="80" s="1"/>
  <c r="S25" i="80"/>
  <c r="R25" i="80"/>
  <c r="O25" i="80"/>
  <c r="Z24" i="80"/>
  <c r="X24" i="80"/>
  <c r="W24" i="80"/>
  <c r="P24" i="80" s="1"/>
  <c r="Q24" i="80" s="1"/>
  <c r="V24" i="80"/>
  <c r="U24" i="80"/>
  <c r="T24" i="80"/>
  <c r="I24" i="80" s="1"/>
  <c r="S24" i="80"/>
  <c r="R24" i="80"/>
  <c r="O24" i="80"/>
  <c r="Z23" i="80"/>
  <c r="X23" i="80"/>
  <c r="W23" i="80"/>
  <c r="P23" i="80" s="1"/>
  <c r="Q23" i="80" s="1"/>
  <c r="V23" i="80"/>
  <c r="U23" i="80"/>
  <c r="T23" i="80"/>
  <c r="I23" i="80" s="1"/>
  <c r="S23" i="80"/>
  <c r="R23" i="80"/>
  <c r="O23" i="80"/>
  <c r="Z22" i="80"/>
  <c r="X22" i="80"/>
  <c r="W22" i="80"/>
  <c r="P22" i="80" s="1"/>
  <c r="Q22" i="80" s="1"/>
  <c r="G22" i="80" s="1"/>
  <c r="V22" i="80"/>
  <c r="U22" i="80"/>
  <c r="T22" i="80"/>
  <c r="I22" i="80" s="1"/>
  <c r="S22" i="80"/>
  <c r="R22" i="80"/>
  <c r="O22" i="80"/>
  <c r="Z21" i="80"/>
  <c r="X21" i="80"/>
  <c r="W21" i="80"/>
  <c r="P21" i="80" s="1"/>
  <c r="Q21" i="80" s="1"/>
  <c r="V21" i="80"/>
  <c r="U21" i="80"/>
  <c r="T21" i="80"/>
  <c r="I21" i="80" s="1"/>
  <c r="S21" i="80"/>
  <c r="R21" i="80"/>
  <c r="O21" i="80"/>
  <c r="Z20" i="80"/>
  <c r="X20" i="80"/>
  <c r="W20" i="80"/>
  <c r="P20" i="80" s="1"/>
  <c r="Q20" i="80" s="1"/>
  <c r="V20" i="80"/>
  <c r="U20" i="80"/>
  <c r="T20" i="80"/>
  <c r="I20" i="80" s="1"/>
  <c r="S20" i="80"/>
  <c r="R20" i="80"/>
  <c r="O20" i="80"/>
  <c r="Z19" i="80"/>
  <c r="X19" i="80"/>
  <c r="W19" i="80"/>
  <c r="P19" i="80" s="1"/>
  <c r="Q19" i="80" s="1"/>
  <c r="V19" i="80"/>
  <c r="U19" i="80"/>
  <c r="T19" i="80"/>
  <c r="I19" i="80" s="1"/>
  <c r="S19" i="80"/>
  <c r="R19" i="80"/>
  <c r="O19" i="80"/>
  <c r="Z18" i="80"/>
  <c r="X18" i="80"/>
  <c r="W18" i="80"/>
  <c r="P18" i="80" s="1"/>
  <c r="Q18" i="80" s="1"/>
  <c r="G18" i="80" s="1"/>
  <c r="V18" i="80"/>
  <c r="U18" i="80"/>
  <c r="T18" i="80"/>
  <c r="I18" i="80" s="1"/>
  <c r="S18" i="80"/>
  <c r="R18" i="80"/>
  <c r="O18" i="80"/>
  <c r="Z17" i="80"/>
  <c r="X17" i="80"/>
  <c r="W17" i="80"/>
  <c r="P17" i="80" s="1"/>
  <c r="Q17" i="80" s="1"/>
  <c r="V17" i="80"/>
  <c r="U17" i="80"/>
  <c r="T17" i="80"/>
  <c r="I17" i="80" s="1"/>
  <c r="S17" i="80"/>
  <c r="R17" i="80"/>
  <c r="O17" i="80"/>
  <c r="Z16" i="80"/>
  <c r="X16" i="80"/>
  <c r="W16" i="80"/>
  <c r="P16" i="80" s="1"/>
  <c r="Q16" i="80" s="1"/>
  <c r="V16" i="80"/>
  <c r="U16" i="80"/>
  <c r="T16" i="80"/>
  <c r="I16" i="80" s="1"/>
  <c r="S16" i="80"/>
  <c r="R16" i="80"/>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W10" i="80"/>
  <c r="P10" i="80" s="1"/>
  <c r="Q10" i="80" s="1"/>
  <c r="G10" i="80" s="1"/>
  <c r="V10" i="80"/>
  <c r="U10" i="80"/>
  <c r="T10" i="80"/>
  <c r="I10" i="80" s="1"/>
  <c r="S10" i="80"/>
  <c r="R10" i="80"/>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E24" i="85"/>
  <c r="E36" i="84"/>
  <c r="E36" i="83"/>
  <c r="E36" i="82"/>
  <c r="E36" i="81"/>
  <c r="E36" i="85" l="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W26" i="78"/>
  <c r="P26" i="78" s="1"/>
  <c r="Q26" i="78" s="1"/>
  <c r="V26" i="78"/>
  <c r="U26" i="78"/>
  <c r="T26" i="78"/>
  <c r="I26" i="78" s="1"/>
  <c r="S26" i="78"/>
  <c r="R26" i="78"/>
  <c r="O26" i="78"/>
  <c r="Z25" i="78"/>
  <c r="X25" i="78"/>
  <c r="W25" i="78"/>
  <c r="P25" i="78" s="1"/>
  <c r="Q25" i="78" s="1"/>
  <c r="G25" i="78" s="1"/>
  <c r="V25" i="78"/>
  <c r="U25" i="78"/>
  <c r="T25" i="78"/>
  <c r="I25" i="78" s="1"/>
  <c r="S25" i="78"/>
  <c r="R25" i="78"/>
  <c r="O25" i="78"/>
  <c r="Z24" i="78"/>
  <c r="X24" i="78"/>
  <c r="W24" i="78"/>
  <c r="P24" i="78" s="1"/>
  <c r="Q24" i="78" s="1"/>
  <c r="V24" i="78"/>
  <c r="U24" i="78"/>
  <c r="T24" i="78"/>
  <c r="I24" i="78" s="1"/>
  <c r="S24" i="78"/>
  <c r="R24" i="78"/>
  <c r="O24" i="78"/>
  <c r="Z23" i="78"/>
  <c r="X23" i="78"/>
  <c r="W23" i="78"/>
  <c r="P23" i="78" s="1"/>
  <c r="Q23" i="78" s="1"/>
  <c r="V23" i="78"/>
  <c r="U23" i="78"/>
  <c r="T23" i="78"/>
  <c r="I23" i="78" s="1"/>
  <c r="S23" i="78"/>
  <c r="R23" i="78"/>
  <c r="O23" i="78"/>
  <c r="Z22" i="78"/>
  <c r="X22" i="78"/>
  <c r="W22" i="78"/>
  <c r="P22" i="78" s="1"/>
  <c r="Q22" i="78" s="1"/>
  <c r="V22" i="78"/>
  <c r="U22" i="78"/>
  <c r="T22" i="78"/>
  <c r="I22" i="78" s="1"/>
  <c r="S22" i="78"/>
  <c r="R22" i="78"/>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W15" i="78"/>
  <c r="P15" i="78" s="1"/>
  <c r="Q15" i="78" s="1"/>
  <c r="V15" i="78"/>
  <c r="U15" i="78"/>
  <c r="T15" i="78"/>
  <c r="I15" i="78" s="1"/>
  <c r="S15" i="78"/>
  <c r="R15" i="78"/>
  <c r="O15" i="78"/>
  <c r="Z14" i="78"/>
  <c r="X14" i="78"/>
  <c r="W14" i="78"/>
  <c r="P14" i="78" s="1"/>
  <c r="Q14" i="78" s="1"/>
  <c r="V14" i="78"/>
  <c r="U14" i="78"/>
  <c r="T14" i="78"/>
  <c r="I14" i="78" s="1"/>
  <c r="S14" i="78"/>
  <c r="R14" i="78"/>
  <c r="O14" i="78"/>
  <c r="Z13" i="78"/>
  <c r="X13" i="78"/>
  <c r="W13" i="78"/>
  <c r="P13" i="78" s="1"/>
  <c r="Q13" i="78" s="1"/>
  <c r="G13" i="78" s="1"/>
  <c r="V13" i="78"/>
  <c r="U13" i="78"/>
  <c r="T13" i="78"/>
  <c r="I13" i="78" s="1"/>
  <c r="S13" i="78"/>
  <c r="R13" i="78"/>
  <c r="O13" i="78"/>
  <c r="W12" i="78"/>
  <c r="P12" i="78" s="1"/>
  <c r="Q12" i="78" s="1"/>
  <c r="V12" i="78"/>
  <c r="U12" i="78"/>
  <c r="T12" i="78"/>
  <c r="I12" i="78" s="1"/>
  <c r="S12" i="78"/>
  <c r="R12" i="78"/>
  <c r="O12" i="78"/>
  <c r="W11" i="78"/>
  <c r="P11" i="78" s="1"/>
  <c r="Q11" i="78" s="1"/>
  <c r="V11" i="78"/>
  <c r="U11" i="78"/>
  <c r="T11" i="78"/>
  <c r="I11" i="78" s="1"/>
  <c r="S11" i="78"/>
  <c r="R11" i="78"/>
  <c r="O11" i="78"/>
  <c r="V10" i="78"/>
  <c r="U10" i="78"/>
  <c r="T10" i="78"/>
  <c r="I10" i="78" s="1"/>
  <c r="S10" i="78"/>
  <c r="R10" i="78"/>
  <c r="O10" i="78"/>
  <c r="W9" i="78"/>
  <c r="P9" i="78" s="1"/>
  <c r="Q9" i="78" s="1"/>
  <c r="V9" i="78"/>
  <c r="U9" i="78"/>
  <c r="T9" i="78"/>
  <c r="I9" i="78" s="1"/>
  <c r="S9" i="78"/>
  <c r="R9" i="78"/>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W28" i="68"/>
  <c r="P28" i="68" s="1"/>
  <c r="Q28" i="68" s="1"/>
  <c r="G28" i="68" s="1"/>
  <c r="V28" i="68"/>
  <c r="U28" i="68"/>
  <c r="T28" i="68"/>
  <c r="I28" i="68" s="1"/>
  <c r="S28" i="68"/>
  <c r="R28" i="68"/>
  <c r="O28" i="68"/>
  <c r="Z27" i="68"/>
  <c r="X27" i="68"/>
  <c r="W27" i="68"/>
  <c r="P27" i="68" s="1"/>
  <c r="Q27" i="68" s="1"/>
  <c r="V27" i="68"/>
  <c r="U27" i="68"/>
  <c r="T27" i="68"/>
  <c r="I27" i="68" s="1"/>
  <c r="S27" i="68"/>
  <c r="R27" i="68"/>
  <c r="O27" i="68"/>
  <c r="Z26" i="68"/>
  <c r="X26" i="68"/>
  <c r="W26" i="68"/>
  <c r="P26" i="68" s="1"/>
  <c r="Q26" i="68" s="1"/>
  <c r="V26" i="68"/>
  <c r="U26" i="68"/>
  <c r="T26" i="68"/>
  <c r="I26" i="68" s="1"/>
  <c r="S26" i="68"/>
  <c r="R26" i="68"/>
  <c r="O26" i="68"/>
  <c r="Z25" i="68"/>
  <c r="X25" i="68"/>
  <c r="W25" i="68"/>
  <c r="P25" i="68" s="1"/>
  <c r="Q25" i="68" s="1"/>
  <c r="V25" i="68"/>
  <c r="U25" i="68"/>
  <c r="T25" i="68"/>
  <c r="I25" i="68" s="1"/>
  <c r="S25" i="68"/>
  <c r="R25" i="68"/>
  <c r="O25" i="68"/>
  <c r="Z24" i="68"/>
  <c r="X24" i="68"/>
  <c r="W24" i="68"/>
  <c r="P24" i="68" s="1"/>
  <c r="Q24" i="68" s="1"/>
  <c r="V24" i="68"/>
  <c r="U24" i="68"/>
  <c r="T24" i="68"/>
  <c r="I24" i="68" s="1"/>
  <c r="S24" i="68"/>
  <c r="R24" i="68"/>
  <c r="O24" i="68"/>
  <c r="Z23" i="68"/>
  <c r="X23" i="68"/>
  <c r="W23" i="68"/>
  <c r="P23" i="68" s="1"/>
  <c r="Q23" i="68" s="1"/>
  <c r="V23" i="68"/>
  <c r="U23" i="68"/>
  <c r="T23" i="68"/>
  <c r="I23" i="68" s="1"/>
  <c r="S23" i="68"/>
  <c r="R23" i="68"/>
  <c r="O23" i="68"/>
  <c r="Z22" i="68"/>
  <c r="X22" i="68"/>
  <c r="W22" i="68"/>
  <c r="P22" i="68" s="1"/>
  <c r="Q22" i="68" s="1"/>
  <c r="V22" i="68"/>
  <c r="U22" i="68"/>
  <c r="T22" i="68"/>
  <c r="I22" i="68" s="1"/>
  <c r="S22" i="68"/>
  <c r="R22" i="68"/>
  <c r="O22" i="68"/>
  <c r="Z21" i="68"/>
  <c r="X21" i="68"/>
  <c r="V21" i="68"/>
  <c r="U21" i="68"/>
  <c r="T21" i="68"/>
  <c r="I21" i="68" s="1"/>
  <c r="S21" i="68"/>
  <c r="R21" i="68"/>
  <c r="O21" i="68"/>
  <c r="Z20" i="68"/>
  <c r="X20" i="68"/>
  <c r="W20" i="68"/>
  <c r="P20" i="68" s="1"/>
  <c r="Q20" i="68" s="1"/>
  <c r="V20" i="68"/>
  <c r="U20" i="68"/>
  <c r="T20" i="68"/>
  <c r="I20" i="68" s="1"/>
  <c r="S20" i="68"/>
  <c r="R20" i="68"/>
  <c r="O20" i="68"/>
  <c r="Z19" i="68"/>
  <c r="X19" i="68"/>
  <c r="W19" i="68"/>
  <c r="P19" i="68" s="1"/>
  <c r="Q19" i="68" s="1"/>
  <c r="V19" i="68"/>
  <c r="U19" i="68"/>
  <c r="T19" i="68"/>
  <c r="I19" i="68" s="1"/>
  <c r="S19" i="68"/>
  <c r="R19" i="68"/>
  <c r="O19" i="68"/>
  <c r="Z18" i="68"/>
  <c r="X18" i="68"/>
  <c r="W18" i="68"/>
  <c r="P18" i="68" s="1"/>
  <c r="Q18" i="68" s="1"/>
  <c r="V18" i="68"/>
  <c r="U18" i="68"/>
  <c r="T18" i="68"/>
  <c r="I18" i="68" s="1"/>
  <c r="S18" i="68"/>
  <c r="R18" i="68"/>
  <c r="O18" i="68"/>
  <c r="Z17" i="68"/>
  <c r="X17" i="68"/>
  <c r="W17" i="68"/>
  <c r="P17" i="68" s="1"/>
  <c r="Q17" i="68" s="1"/>
  <c r="E17" i="68" s="1"/>
  <c r="V17" i="68"/>
  <c r="U17" i="68"/>
  <c r="T17" i="68"/>
  <c r="I17" i="68" s="1"/>
  <c r="S17" i="68"/>
  <c r="R17" i="68"/>
  <c r="O17" i="68"/>
  <c r="Z16" i="68"/>
  <c r="X16" i="68"/>
  <c r="W16" i="68"/>
  <c r="P16" i="68" s="1"/>
  <c r="Q16" i="68" s="1"/>
  <c r="V16" i="68"/>
  <c r="U16" i="68"/>
  <c r="T16" i="68"/>
  <c r="I16" i="68" s="1"/>
  <c r="S16" i="68"/>
  <c r="R16" i="68"/>
  <c r="O16" i="68"/>
  <c r="Z15" i="68"/>
  <c r="X15" i="68"/>
  <c r="W15" i="68"/>
  <c r="P15" i="68" s="1"/>
  <c r="Q15" i="68" s="1"/>
  <c r="V15" i="68"/>
  <c r="U15" i="68"/>
  <c r="T15" i="68"/>
  <c r="I15" i="68" s="1"/>
  <c r="S15" i="68"/>
  <c r="R15" i="68"/>
  <c r="O15" i="68"/>
  <c r="Z14" i="68"/>
  <c r="X14" i="68"/>
  <c r="W14" i="68"/>
  <c r="P14" i="68" s="1"/>
  <c r="Q14" i="68" s="1"/>
  <c r="V14" i="68"/>
  <c r="U14" i="68"/>
  <c r="T14" i="68"/>
  <c r="I14" i="68" s="1"/>
  <c r="S14" i="68"/>
  <c r="R14" i="68"/>
  <c r="O14" i="68"/>
  <c r="Z13" i="68"/>
  <c r="X13" i="68"/>
  <c r="W13" i="68"/>
  <c r="P13" i="68" s="1"/>
  <c r="Q13" i="68" s="1"/>
  <c r="E13" i="68" s="1"/>
  <c r="V13" i="68"/>
  <c r="U13" i="68"/>
  <c r="T13" i="68"/>
  <c r="I13" i="68" s="1"/>
  <c r="S13" i="68"/>
  <c r="R13" i="68"/>
  <c r="O13" i="68"/>
  <c r="V12" i="68"/>
  <c r="U12" i="68"/>
  <c r="T12" i="68"/>
  <c r="I12" i="68" s="1"/>
  <c r="S12" i="68"/>
  <c r="R12" i="68"/>
  <c r="W12" i="68" s="1"/>
  <c r="P12" i="68" s="1"/>
  <c r="Q12" i="68" s="1"/>
  <c r="E12" i="68" s="1"/>
  <c r="O12" i="68"/>
  <c r="W11" i="68"/>
  <c r="P11" i="68" s="1"/>
  <c r="Q11" i="68" s="1"/>
  <c r="V11" i="68"/>
  <c r="U11" i="68"/>
  <c r="T11" i="68"/>
  <c r="I11" i="68" s="1"/>
  <c r="S11" i="68"/>
  <c r="R11" i="68"/>
  <c r="O11" i="68"/>
  <c r="W10" i="68"/>
  <c r="P10" i="68" s="1"/>
  <c r="Q10" i="68" s="1"/>
  <c r="V10" i="68"/>
  <c r="U10" i="68"/>
  <c r="T10" i="68"/>
  <c r="I10" i="68" s="1"/>
  <c r="S10" i="68"/>
  <c r="R10" i="68"/>
  <c r="O10" i="68"/>
  <c r="V9" i="68"/>
  <c r="U9" i="68"/>
  <c r="T9" i="68"/>
  <c r="I9" i="68" s="1"/>
  <c r="S9" i="68"/>
  <c r="R9" i="68"/>
  <c r="O9" i="68"/>
  <c r="AN1" i="68"/>
  <c r="W10" i="79" l="1"/>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A8" i="12"/>
  <c r="A8" i="127" s="1"/>
  <c r="D8" i="127" l="1"/>
  <c r="G10" i="79"/>
  <c r="E36" i="79" s="1"/>
  <c r="E10" i="78"/>
  <c r="E36" i="78" s="1"/>
  <c r="E9" i="68"/>
  <c r="G21" i="68"/>
  <c r="AJ2" i="68"/>
  <c r="AJ1" i="68"/>
  <c r="AF5" i="68" s="1"/>
  <c r="E36" i="68" l="1"/>
  <c r="AJ3" i="68"/>
  <c r="AK1" i="68"/>
  <c r="AJ4" i="68"/>
  <c r="AK2" i="68"/>
  <c r="J8" i="12" l="1"/>
  <c r="J8" i="127" l="1"/>
  <c r="I14" i="12"/>
  <c r="I14" i="127" s="1"/>
  <c r="I15" i="12"/>
  <c r="I15" i="127" s="1"/>
  <c r="I16" i="12"/>
  <c r="I16" i="127" s="1"/>
  <c r="F10" i="12" l="1"/>
  <c r="F11" i="12" s="1"/>
  <c r="F12" i="12" s="1"/>
  <c r="F13" i="12" s="1"/>
  <c r="F14" i="12" s="1"/>
  <c r="F15" i="12" s="1"/>
  <c r="F16" i="12" s="1"/>
  <c r="J11" i="12" l="1"/>
  <c r="J11" i="127" s="1"/>
  <c r="U9" i="12" l="1"/>
  <c r="D9" i="12"/>
  <c r="D6" i="12"/>
  <c r="D5" i="12"/>
  <c r="D6" i="127" l="1"/>
  <c r="D5" i="127"/>
  <c r="AJ8" i="68"/>
  <c r="D9" i="127"/>
  <c r="U10" i="12"/>
  <c r="B3" i="68"/>
  <c r="B3" i="85"/>
  <c r="B3" i="84"/>
  <c r="B3" i="83"/>
  <c r="B3" i="81"/>
  <c r="B3" i="80"/>
  <c r="B3" i="79"/>
  <c r="B3" i="82"/>
  <c r="B3" i="78"/>
  <c r="B4" i="68"/>
  <c r="B4" i="85"/>
  <c r="B4" i="84"/>
  <c r="B4" i="83"/>
  <c r="B4" i="82"/>
  <c r="B4" i="81"/>
  <c r="B4" i="80"/>
  <c r="B4" i="79"/>
  <c r="B4" i="78"/>
  <c r="AJ2" i="78"/>
  <c r="A9" i="12"/>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s="1"/>
  <c r="AJ8" i="83" l="1"/>
  <c r="AJ2" i="84"/>
  <c r="D16" i="12"/>
  <c r="AJ8" i="84" l="1"/>
  <c r="D16" i="127"/>
  <c r="AJ2" i="85"/>
  <c r="Q5" i="77" l="1"/>
  <c r="AJ5" i="85" l="1"/>
  <c r="AJ5" i="83"/>
  <c r="AJ5" i="81"/>
  <c r="AJ5" i="84"/>
  <c r="AJ5" i="82"/>
  <c r="AJ5" i="78"/>
  <c r="AJ5" i="80"/>
  <c r="AJ5" i="79"/>
  <c r="AJ5" i="68"/>
  <c r="J14" i="12"/>
  <c r="J15" i="12"/>
  <c r="J12" i="12"/>
  <c r="J12" i="127" s="1"/>
  <c r="J13" i="12"/>
  <c r="J13" i="127" s="1"/>
  <c r="J16" i="12"/>
  <c r="J10" i="12"/>
  <c r="J10" i="127" s="1"/>
  <c r="K14" i="12" l="1"/>
  <c r="J14" i="127"/>
  <c r="K16" i="12"/>
  <c r="J16" i="127"/>
  <c r="K15" i="12"/>
  <c r="J15" i="127"/>
  <c r="AN5" i="78"/>
  <c r="Y9" i="78" s="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AN4" i="78"/>
  <c r="AN4" i="82"/>
  <c r="AN5" i="82"/>
  <c r="AN5" i="84"/>
  <c r="AN4" i="84"/>
  <c r="AN5" i="81"/>
  <c r="AN4" i="81"/>
  <c r="AN5" i="79"/>
  <c r="Y9" i="79" s="1"/>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5" i="68"/>
  <c r="Y9" i="68" s="1"/>
  <c r="A9" i="68" s="1"/>
  <c r="Y10" i="68" s="1"/>
  <c r="A10" i="68" s="1"/>
  <c r="Y11" i="68" s="1"/>
  <c r="A11" i="68" s="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AN4" i="68"/>
  <c r="L14" i="12" l="1"/>
  <c r="L14" i="127" s="1"/>
  <c r="K14" i="127"/>
  <c r="L15" i="12"/>
  <c r="L15" i="127" s="1"/>
  <c r="K15" i="127"/>
  <c r="L16" i="12"/>
  <c r="L16" i="127" s="1"/>
  <c r="K16" i="127"/>
  <c r="J9" i="12"/>
  <c r="J17" i="12" s="1"/>
  <c r="J9" i="127" l="1"/>
  <c r="J17" i="127" s="1"/>
  <c r="I11" i="12"/>
  <c r="I11" i="127" s="1"/>
  <c r="I9" i="12"/>
  <c r="I9" i="127" s="1"/>
  <c r="I8" i="12"/>
  <c r="I8" i="127" s="1"/>
  <c r="K14" i="68" l="1"/>
  <c r="I13" i="12"/>
  <c r="I12" i="12"/>
  <c r="K11" i="12"/>
  <c r="I10" i="12"/>
  <c r="K9" i="12"/>
  <c r="K10" i="12" l="1"/>
  <c r="L10" i="12" s="1"/>
  <c r="L10" i="127" s="1"/>
  <c r="I10" i="127"/>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17" i="12" s="1"/>
  <c r="K10" i="127" l="1"/>
  <c r="K13" i="127"/>
  <c r="K12" i="127"/>
  <c r="K8" i="127"/>
  <c r="K17" i="127" s="1"/>
  <c r="K36" i="83"/>
  <c r="K36" i="85"/>
  <c r="K36" i="68"/>
  <c r="K36" i="79"/>
  <c r="K36" i="82"/>
  <c r="K36" i="80"/>
  <c r="K36" i="84"/>
  <c r="K36" i="81"/>
  <c r="K36" i="78"/>
  <c r="L8" i="12"/>
  <c r="L17" i="12" s="1"/>
  <c r="L8" i="127" l="1"/>
  <c r="L17" i="127" s="1"/>
  <c r="A12" i="12"/>
  <c r="A12" i="127" s="1"/>
  <c r="AJ7" i="80" l="1"/>
  <c r="U14" i="12"/>
  <c r="AJ1" i="81"/>
  <c r="A13" i="12"/>
  <c r="A13" i="127" s="1"/>
  <c r="AF5" i="81" l="1"/>
  <c r="AJ4" i="81" s="1"/>
  <c r="AF6" i="81"/>
  <c r="AJ3" i="81" s="1"/>
  <c r="Y9" i="81" s="1"/>
  <c r="A9" i="81" s="1"/>
  <c r="Y10" i="81" s="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D1" i="80"/>
  <c r="AJ7" i="81"/>
  <c r="U15" i="12"/>
  <c r="AJ1" i="82"/>
  <c r="A14" i="12"/>
  <c r="A14" i="127" s="1"/>
  <c r="AF6" i="82" l="1"/>
  <c r="AJ3" i="82" s="1"/>
  <c r="Y9" i="82" s="1"/>
  <c r="A9" i="82" s="1"/>
  <c r="AF5" i="82"/>
  <c r="AJ4" i="82" s="1"/>
  <c r="D1" i="81"/>
  <c r="AJ7" i="82"/>
  <c r="U16" i="12"/>
  <c r="AJ1" i="83"/>
  <c r="A15" i="12"/>
  <c r="Y10" i="82" l="1"/>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A15" i="127"/>
  <c r="AF5" i="83"/>
  <c r="AJ4" i="83" s="1"/>
  <c r="AF6" i="83"/>
  <c r="AJ3" i="83" s="1"/>
  <c r="Y9" i="83" s="1"/>
  <c r="A9" i="83" s="1"/>
  <c r="D1" i="82"/>
  <c r="AJ7" i="83"/>
  <c r="AJ1" i="84"/>
  <c r="A16" i="12"/>
  <c r="Y10" i="83" l="1"/>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A16" i="127"/>
  <c r="AF5" i="84"/>
  <c r="AJ4" i="84" s="1"/>
  <c r="AF6" i="84"/>
  <c r="AJ3" i="84" s="1"/>
  <c r="Y9" i="84" s="1"/>
  <c r="A9" i="84" s="1"/>
  <c r="D1" i="83"/>
  <c r="AJ7" i="84"/>
  <c r="AJ1" i="85"/>
  <c r="Y10" i="84" l="1"/>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AF6" i="85"/>
  <c r="AJ3" i="85" s="1"/>
  <c r="Y9" i="85" s="1"/>
  <c r="A9" i="85" s="1"/>
  <c r="AF5" i="85"/>
  <c r="AJ4" i="85" s="1"/>
  <c r="D1" i="84"/>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8" authorId="0" shapeId="0">
      <text>
        <r>
          <rPr>
            <b/>
            <sz val="9"/>
            <color indexed="81"/>
            <rFont val="MS P ゴシック"/>
            <family val="3"/>
            <charset val="128"/>
          </rPr>
          <t>報告対象期間のすべての黄色セルに総支給額を直接入力して下さい。
※賞与、旅費交通費、立替金の精算などは除く</t>
        </r>
      </text>
    </comment>
    <comment ref="J8" authorId="0" shapeId="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<sst xmlns="http://schemas.openxmlformats.org/spreadsheetml/2006/main" count="2212" uniqueCount="189">
  <si>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</si>
  <si>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</si>
  <si>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</si>
  <si>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</si>
  <si>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</si>
  <si>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</si>
  <si>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</si>
  <si>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</si>
  <si>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</si>
  <si>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</si>
  <si>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</si>
  <si>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</si>
  <si>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</si>
  <si>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</si>
  <si>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</si>
  <si>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</si>
  <si>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</si>
  <si>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</si>
  <si>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</si>
  <si>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</si>
  <si>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</si>
  <si>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</si>
  <si>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</si>
  <si>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</si>
  <si>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</si>
  <si>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</si>
  <si>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</si>
  <si>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</si>
  <si>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</si>
  <si>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</si>
  <si>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</si>
  <si>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</si>
  <si>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</si>
  <si>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</si>
  <si>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</si>
  <si>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</si>
  <si>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</si>
  <si>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</si>
  <si>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</si>
  <si>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</si>
  <si>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</si>
  <si>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</si>
  <si>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</si>
  <si>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</si>
  <si>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</si>
  <si>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</si>
  <si>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</si>
  <si>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</si>
  <si>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</si>
  <si>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</si>
  <si>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</si>
  <si>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</si>
  <si>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</si>
  <si>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</si>
  <si>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</si>
  <si>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</si>
  <si>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</si>
  <si>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</si>
  <si>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</si>
  <si>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</si>
  <si>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</si>
  <si>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</si>
  <si>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</si>
  <si>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</si>
  <si>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</si>
  <si>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</si>
  <si>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</si>
  <si>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</si>
  <si>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</si>
  <si>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</si>
  <si>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</si>
  <si>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</si>
  <si>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</si>
  <si>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</si>
  <si>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</si>
  <si>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</si>
  <si>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</si>
  <si>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</si>
  <si>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</si>
  <si>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</si>
  <si>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</si>
  <si>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</si>
  <si>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</si>
  <si>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</si>
  <si>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</si>
  <si>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</si>
  <si>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</si>
  <si>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</si>
  <si>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</si>
  <si>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</si>
  <si>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</si>
  <si>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</si>
  <si>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</si>
  <si>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</si>
  <si>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</si>
  <si>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</si>
  <si>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</si>
  <si>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</si>
  <si>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</si>
  <si>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</si>
  <si>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</si>
  <si>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</si>
  <si>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</si>
  <si>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</si>
  <si>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</si>
  <si>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</si>
  <si>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</si>
  <si>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</si>
  <si>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</si>
  <si>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</si>
  <si>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</si>
  <si>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</si>
  <si>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</si>
  <si>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</si>
  <si>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</si>
  <si>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</si>
  <si>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</si>
  <si>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</si>
  <si>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A</t>
    <phoneticPr fontId="3"/>
  </si>
  <si>
    <t>F</t>
    <phoneticPr fontId="3"/>
  </si>
  <si>
    <t>B</t>
    <phoneticPr fontId="3"/>
  </si>
  <si>
    <t>G</t>
    <phoneticPr fontId="3"/>
  </si>
  <si>
    <t>C</t>
    <phoneticPr fontId="3"/>
  </si>
  <si>
    <t>H</t>
    <phoneticPr fontId="3"/>
  </si>
  <si>
    <t>D</t>
    <phoneticPr fontId="3"/>
  </si>
  <si>
    <t>I</t>
    <phoneticPr fontId="3"/>
  </si>
  <si>
    <t>E</t>
    <phoneticPr fontId="3"/>
  </si>
  <si>
    <t>J</t>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</si>
  <si>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</si>
  <si>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</si>
  <si>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</si>
  <si>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</si>
  <si>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</si>
  <si>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</si>
  <si>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</si>
  <si>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</si>
  <si>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</si>
  <si>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</si>
  <si>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</si>
  <si>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</si>
  <si>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</si>
  <si>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</si>
  <si>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</si>
  <si>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</si>
  <si>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</si>
  <si>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</si>
  <si>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</si>
  <si>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</si>
  <si>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</si>
  <si>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</si>
  <si>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</si>
  <si>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</si>
  <si>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</si>
  <si>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</si>
  <si>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</si>
  <si>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</si>
  <si>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</si>
  <si>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</si>
  <si>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</si>
  <si>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</si>
  <si>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</si>
  <si>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</si>
  <si>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</si>
  <si>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</si>
  <si>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</si>
  <si>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</si>
  <si>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</si>
  <si>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</si>
  <si>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</si>
  <si>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</si>
  <si>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</si>
  <si>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</si>
  <si>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</si>
  <si>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</si>
  <si>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様式6-1号（別紙2-2）</t>
    <phoneticPr fontId="3"/>
  </si>
  <si>
    <t>様式6-1号（別紙2-3）</t>
    <phoneticPr fontId="3"/>
  </si>
  <si>
    <t>設計</t>
  </si>
  <si>
    <t>要件定義</t>
  </si>
  <si>
    <t>目標仕様</t>
  </si>
  <si>
    <t>試作</t>
  </si>
  <si>
    <t>単体テスト</t>
  </si>
  <si>
    <t>総合テスト</t>
  </si>
  <si>
    <t>R６年度単価表</t>
    <rPh sb="2" eb="4">
      <t>ネンド</t>
    </rPh>
    <rPh sb="4" eb="6">
      <t>タンカ</t>
    </rPh>
    <rPh sb="6" eb="7">
      <t>ヒョウ</t>
    </rPh>
    <phoneticPr fontId="3"/>
  </si>
  <si>
    <t xml:space="preserve"> </t>
  </si>
  <si>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</si>
  <si>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</si>
  <si>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t>翌月払い⇒2025年6月支払分（2025年5月作業分）は本様式でなく様式第7-1号に入力してください。</t>
    <rPh sb="0" eb="2">
      <t>ヨクゲツ</t>
    </rPh>
    <rPh sb="2" eb="3">
      <t>ハラ</t>
    </rPh>
    <rPh sb="9" eb="10">
      <t>ネン</t>
    </rPh>
    <rPh sb="11" eb="12">
      <t>ガツ</t>
    </rPh>
    <rPh sb="12" eb="15">
      <t>シハライブン</t>
    </rPh>
    <rPh sb="23" eb="26">
      <t>サギョウブン</t>
    </rPh>
    <rPh sb="28" eb="31">
      <t>ホンヨウシキ</t>
    </rPh>
    <rPh sb="34" eb="36">
      <t>ヨウシキ</t>
    </rPh>
    <rPh sb="36" eb="37">
      <t>ダイ</t>
    </rPh>
    <rPh sb="40" eb="41">
      <t>ゴウ</t>
    </rPh>
    <rPh sb="42" eb="44">
      <t>ニュウリョク</t>
    </rPh>
    <phoneticPr fontId="3"/>
  </si>
  <si>
    <t>　例)　「15」、「20」 、「末」(月末締の場合)など</t>
    <rPh sb="1" eb="2">
      <t>レイ</t>
    </rPh>
    <rPh sb="16" eb="17">
      <t>スエ</t>
    </rPh>
    <rPh sb="19" eb="21">
      <t>ゲツマツ</t>
    </rPh>
    <rPh sb="21" eb="22">
      <t>シ</t>
    </rPh>
    <rPh sb="23" eb="25">
      <t>バアイ</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</si>
  <si>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rPh sb="331" eb="334">
      <t>ジドウテキ</t>
    </rPh>
    <rPh sb="335" eb="33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</si>
</sst>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5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8" fillId="0" borderId="0" xfId="2" applyNumberFormat="1" applyFont="1" applyAlignment="1">
      <alignment vertical="center"/>
    </xf>
    <xf numFmtId="0" fontId="17" fillId="0" borderId="0" xfId="0" applyFont="1" applyAlignment="1">
      <alignment vertical="center"/>
    </xf>
    <xf numFmtId="0" fontId="18" fillId="0" borderId="0" xfId="0" applyFont="1" applyAlignment="1">
      <alignment vertical="center"/>
    </xf>
    <xf numFmtId="178" fontId="18" fillId="0" borderId="0" xfId="2" applyNumberFormat="1" applyFont="1">
      <alignment vertical="center"/>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38" xfId="0" applyNumberFormat="1" applyFont="1" applyFill="1" applyBorder="1" applyAlignment="1" applyProtection="1">
      <alignment horizontal="right" vertical="center"/>
      <protection locked="0"/>
    </xf>
    <xf numFmtId="0" fontId="15" fillId="0" borderId="40" xfId="0" applyFont="1" applyFill="1" applyBorder="1" applyAlignment="1">
      <alignment horizontal="center"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39"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184" fontId="15" fillId="0" borderId="15" xfId="0" applyNumberFormat="1" applyFont="1" applyFill="1" applyBorder="1" applyAlignment="1" applyProtection="1">
      <alignment horizontal="right" vertical="center" shrinkToFit="1"/>
      <protection locked="0"/>
    </xf>
    <xf numFmtId="184" fontId="15" fillId="0" borderId="38"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1"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3"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7" xfId="2" applyNumberFormat="1" applyFont="1" applyBorder="1" applyAlignment="1" applyProtection="1">
      <alignment vertical="center" shrinkToFit="1"/>
    </xf>
    <xf numFmtId="186" fontId="0" fillId="0" borderId="43" xfId="0" applyNumberFormat="1" applyBorder="1"/>
    <xf numFmtId="0" fontId="23" fillId="0" borderId="0" xfId="0" applyFont="1" applyAlignment="1">
      <alignment vertical="center"/>
    </xf>
    <xf numFmtId="178" fontId="24" fillId="0" borderId="0" xfId="2" applyNumberFormat="1" applyFont="1" applyProtection="1">
      <alignment vertical="center"/>
    </xf>
    <xf numFmtId="178" fontId="24"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3"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Border="1">
      <alignment vertical="center"/>
    </xf>
    <xf numFmtId="0" fontId="1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0" fontId="0" fillId="0" borderId="0" xfId="0" applyFont="1" applyBorder="1" applyAlignment="1">
      <alignment horizontal="left" vertical="center"/>
    </xf>
    <xf numFmtId="178" fontId="1" fillId="8" borderId="43" xfId="0" applyNumberFormat="1" applyFon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protection locked="0"/>
    </xf>
    <xf numFmtId="0" fontId="14" fillId="3" borderId="35" xfId="0" applyNumberFormat="1" applyFont="1" applyFill="1" applyBorder="1" applyAlignment="1" applyProtection="1">
      <alignment horizontal="center" vertical="center" wrapText="1"/>
      <protection locked="0"/>
    </xf>
    <xf numFmtId="0" fontId="14" fillId="3" borderId="36"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8"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0" xfId="0" applyFont="1" applyBorder="1" applyAlignment="1" applyProtection="1">
      <alignment horizontal="left" vertical="center"/>
    </xf>
    <xf numFmtId="0" fontId="14" fillId="3" borderId="59" xfId="0" applyNumberFormat="1" applyFont="1" applyFill="1" applyBorder="1" applyAlignment="1" applyProtection="1">
      <alignment horizontal="center" vertical="center" wrapText="1"/>
      <protection locked="0"/>
    </xf>
    <xf numFmtId="0" fontId="15" fillId="0" borderId="57" xfId="0" applyFont="1" applyBorder="1" applyAlignment="1" applyProtection="1">
      <alignment horizontal="left" vertical="center"/>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0" fontId="1" fillId="0" borderId="4"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60"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8"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7" fillId="0" borderId="0" xfId="0" applyFont="1" applyAlignment="1">
      <alignment horizontal="left" vertical="top"/>
    </xf>
    <xf numFmtId="0" fontId="31"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6" fillId="0" borderId="0" xfId="0" applyFont="1" applyAlignment="1">
      <alignment vertical="center"/>
    </xf>
    <xf numFmtId="0" fontId="0" fillId="0" borderId="32" xfId="0" applyBorder="1" applyAlignment="1">
      <alignment horizontal="right"/>
    </xf>
    <xf numFmtId="187" fontId="0" fillId="10" borderId="43" xfId="0" applyNumberFormat="1" applyFill="1" applyBorder="1" applyAlignment="1" applyProtection="1">
      <alignment horizontal="center" shrinkToFit="1"/>
      <protection locked="0"/>
    </xf>
    <xf numFmtId="0" fontId="1" fillId="7" borderId="13" xfId="1" applyNumberFormat="1" applyFont="1" applyFill="1" applyBorder="1" applyAlignment="1">
      <alignment horizontal="center" vertical="center"/>
    </xf>
    <xf numFmtId="178" fontId="1" fillId="7" borderId="13" xfId="2" applyNumberFormat="1" applyFont="1" applyFill="1" applyBorder="1" applyAlignment="1">
      <alignment horizontal="center" vertical="center"/>
    </xf>
    <xf numFmtId="0" fontId="1" fillId="7" borderId="42" xfId="1" applyNumberFormat="1" applyFont="1" applyFill="1" applyBorder="1" applyAlignment="1">
      <alignment horizontal="center" vertical="center"/>
    </xf>
    <xf numFmtId="178" fontId="1" fillId="7" borderId="42" xfId="2" applyNumberFormat="1" applyFont="1" applyFill="1" applyBorder="1" applyAlignment="1">
      <alignment horizontal="center" vertical="center"/>
    </xf>
    <xf numFmtId="0" fontId="1" fillId="7" borderId="20" xfId="1" applyNumberFormat="1" applyFont="1" applyFill="1" applyBorder="1" applyAlignment="1">
      <alignment horizontal="center" vertical="center"/>
    </xf>
    <xf numFmtId="178" fontId="1" fillId="7" borderId="20" xfId="2" applyNumberFormat="1" applyFont="1" applyFill="1" applyBorder="1" applyAlignment="1">
      <alignment horizontal="center" vertical="center"/>
    </xf>
    <xf numFmtId="178" fontId="1" fillId="7" borderId="7" xfId="2" applyNumberFormat="1" applyFont="1" applyFill="1" applyBorder="1" applyAlignment="1" applyProtection="1">
      <alignment horizontal="center" vertical="center" wrapText="1"/>
    </xf>
    <xf numFmtId="178" fontId="1" fillId="7" borderId="8" xfId="2" applyNumberFormat="1" applyFont="1" applyFill="1" applyBorder="1" applyAlignment="1">
      <alignment horizontal="center" vertical="center"/>
    </xf>
    <xf numFmtId="0" fontId="0" fillId="7" borderId="13" xfId="0" applyFill="1" applyBorder="1" applyAlignment="1">
      <alignment vertical="center"/>
    </xf>
    <xf numFmtId="178" fontId="1" fillId="7" borderId="3" xfId="2" applyNumberFormat="1" applyFont="1" applyFill="1" applyBorder="1" applyAlignment="1">
      <alignment horizontal="center" vertical="center"/>
    </xf>
    <xf numFmtId="0" fontId="0" fillId="7" borderId="42" xfId="0" applyFill="1" applyBorder="1" applyAlignment="1">
      <alignment vertical="center"/>
    </xf>
    <xf numFmtId="0" fontId="0" fillId="7" borderId="20" xfId="0" applyFill="1" applyBorder="1" applyAlignment="1">
      <alignment vertical="center"/>
    </xf>
    <xf numFmtId="187" fontId="0" fillId="7" borderId="27" xfId="0" applyNumberFormat="1" applyFill="1" applyBorder="1" applyAlignment="1" applyProtection="1">
      <alignment horizontal="center" shrinkToFit="1"/>
      <protection locked="0"/>
    </xf>
    <xf numFmtId="14" fontId="0" fillId="10" borderId="32" xfId="0" applyNumberFormat="1" applyFill="1" applyBorder="1"/>
    <xf numFmtId="0" fontId="0" fillId="0" borderId="3" xfId="0" applyFont="1" applyBorder="1" applyAlignment="1">
      <alignment vertical="center" wrapText="1"/>
    </xf>
    <xf numFmtId="0" fontId="15" fillId="0" borderId="0" xfId="0" applyFont="1" applyAlignment="1">
      <alignment vertical="center"/>
    </xf>
    <xf numFmtId="0" fontId="15" fillId="0" borderId="0" xfId="0" applyFont="1" applyAlignment="1">
      <alignment horizontal="right" vertical="center"/>
    </xf>
    <xf numFmtId="0" fontId="0" fillId="0" borderId="4" xfId="0" applyFont="1" applyBorder="1" applyAlignment="1">
      <alignment vertical="center" wrapText="1"/>
    </xf>
    <xf numFmtId="183" fontId="0" fillId="0" borderId="4" xfId="0" applyNumberFormat="1" applyFill="1" applyBorder="1" applyAlignment="1" applyProtection="1">
      <alignment horizontal="center" vertical="center"/>
      <protection locked="0"/>
    </xf>
    <xf numFmtId="0" fontId="0" fillId="0" borderId="0" xfId="0" applyFill="1" applyBorder="1" applyAlignment="1">
      <alignment horizontal="center" vertical="center"/>
    </xf>
    <xf numFmtId="183" fontId="0" fillId="0" borderId="3" xfId="0" applyNumberFormat="1" applyFill="1" applyBorder="1" applyAlignment="1" applyProtection="1">
      <alignment horizontal="center" vertical="center"/>
      <protection locked="0"/>
    </xf>
    <xf numFmtId="183" fontId="0" fillId="0" borderId="8" xfId="0" applyNumberFormat="1" applyFill="1" applyBorder="1" applyAlignment="1" applyProtection="1">
      <alignment horizontal="center" vertical="center"/>
      <protection locked="0"/>
    </xf>
    <xf numFmtId="0" fontId="1" fillId="0" borderId="8" xfId="1" applyNumberFormat="1" applyFont="1" applyFill="1" applyBorder="1" applyAlignment="1">
      <alignment horizontal="center" vertical="center"/>
    </xf>
    <xf numFmtId="0" fontId="1" fillId="0" borderId="0" xfId="1" applyNumberFormat="1" applyFont="1" applyFill="1" applyBorder="1" applyAlignment="1">
      <alignment horizontal="center" vertical="center"/>
    </xf>
    <xf numFmtId="0" fontId="1" fillId="10" borderId="13" xfId="1" applyNumberFormat="1" applyFont="1" applyFill="1" applyBorder="1" applyAlignment="1">
      <alignment horizontal="center" vertical="center"/>
    </xf>
    <xf numFmtId="0" fontId="1" fillId="10" borderId="42" xfId="1" applyNumberFormat="1" applyFont="1" applyFill="1" applyBorder="1" applyAlignment="1">
      <alignment horizontal="center" vertical="center"/>
    </xf>
    <xf numFmtId="14" fontId="1" fillId="0" borderId="8" xfId="2" applyNumberFormat="1" applyFont="1" applyBorder="1" applyAlignment="1" applyProtection="1">
      <alignment vertical="center" wrapText="1"/>
    </xf>
    <xf numFmtId="14" fontId="1" fillId="0" borderId="0" xfId="2" applyNumberFormat="1" applyFont="1" applyBorder="1" applyAlignment="1" applyProtection="1">
      <alignment vertical="center" wrapText="1"/>
    </xf>
    <xf numFmtId="178" fontId="1" fillId="0" borderId="0" xfId="2" applyNumberFormat="1" applyFont="1" applyBorder="1" applyProtection="1">
      <alignment vertical="center"/>
    </xf>
    <xf numFmtId="178" fontId="1" fillId="0" borderId="8" xfId="2" applyNumberFormat="1" applyFont="1" applyBorder="1" applyAlignment="1" applyProtection="1">
      <alignment vertical="center" wrapText="1"/>
    </xf>
    <xf numFmtId="178" fontId="1" fillId="0" borderId="11" xfId="2" applyNumberFormat="1" applyFont="1" applyBorder="1" applyAlignment="1">
      <alignment horizontal="center" vertical="center" wrapText="1"/>
    </xf>
    <xf numFmtId="14" fontId="1" fillId="0" borderId="11" xfId="2" applyNumberFormat="1" applyFont="1" applyBorder="1" applyAlignment="1" applyProtection="1">
      <alignment vertical="center" wrapText="1"/>
    </xf>
    <xf numFmtId="178" fontId="1" fillId="0" borderId="66" xfId="2" applyNumberFormat="1" applyFont="1" applyBorder="1" applyAlignment="1" applyProtection="1">
      <alignment vertical="center" shrinkToFit="1"/>
    </xf>
    <xf numFmtId="178" fontId="26" fillId="0" borderId="0" xfId="2" applyNumberFormat="1" applyFont="1" applyAlignment="1">
      <alignment vertical="center"/>
    </xf>
    <xf numFmtId="0" fontId="0" fillId="0" borderId="67" xfId="0" applyFont="1" applyBorder="1" applyAlignment="1">
      <alignment horizontal="center" vertical="center" wrapText="1"/>
    </xf>
    <xf numFmtId="0" fontId="15" fillId="9" borderId="3" xfId="0" applyFont="1" applyFill="1" applyBorder="1" applyAlignment="1" applyProtection="1">
      <alignment vertical="center" shrinkToFit="1"/>
      <protection locked="0"/>
    </xf>
    <xf numFmtId="0" fontId="0" fillId="0" borderId="68" xfId="0" applyFont="1" applyBorder="1" applyAlignment="1">
      <alignment horizontal="center" vertical="center" wrapText="1"/>
    </xf>
    <xf numFmtId="0" fontId="4" fillId="0" borderId="0" xfId="0" applyFont="1" applyAlignment="1">
      <alignment horizontal="center" vertical="center"/>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7" xfId="0" applyFill="1" applyBorder="1" applyAlignment="1"/>
    <xf numFmtId="0" fontId="19" fillId="0" borderId="0" xfId="0" applyFont="1" applyAlignment="1">
      <alignment horizontal="center" vertical="center"/>
    </xf>
    <xf numFmtId="0" fontId="25" fillId="0" borderId="18" xfId="0" applyFont="1" applyBorder="1" applyAlignment="1">
      <alignment horizontal="center" vertical="center"/>
    </xf>
    <xf numFmtId="0" fontId="18" fillId="0" borderId="17" xfId="0" applyFont="1" applyBorder="1" applyAlignment="1">
      <alignment horizontal="left" vertical="center" wrapText="1"/>
    </xf>
    <xf numFmtId="0" fontId="18" fillId="0" borderId="0" xfId="0" applyFont="1" applyAlignment="1">
      <alignment horizontal="left" vertical="center" wrapText="1"/>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0" fillId="9" borderId="11" xfId="0" applyFill="1" applyBorder="1" applyAlignment="1" applyProtection="1">
      <alignment horizontal="center" vertical="center" wrapText="1"/>
      <protection locked="0"/>
    </xf>
    <xf numFmtId="0" fontId="0" fillId="7" borderId="61" xfId="0" applyFill="1" applyBorder="1" applyAlignment="1">
      <alignment vertical="center" wrapText="1"/>
    </xf>
    <xf numFmtId="0" fontId="0" fillId="7" borderId="62" xfId="0" applyFill="1" applyBorder="1" applyAlignment="1">
      <alignment vertical="center" wrapText="1"/>
    </xf>
    <xf numFmtId="0" fontId="0" fillId="7" borderId="63" xfId="0" applyFill="1" applyBorder="1" applyAlignment="1">
      <alignment vertical="center" wrapTex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178" fontId="20"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64"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9" borderId="18" xfId="0" applyFont="1" applyFill="1" applyBorder="1" applyAlignment="1">
      <alignment horizontal="left"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39" fillId="0" borderId="0" xfId="0" applyFont="1" applyAlignment="1">
      <alignment horizontal="left" vertical="top" wrapText="1"/>
    </xf>
    <xf numFmtId="0" fontId="39" fillId="0" borderId="0" xfId="0" applyFont="1" applyAlignment="1">
      <alignment horizontal="left" vertical="top"/>
    </xf>
    <xf numFmtId="0" fontId="0" fillId="0" borderId="55" xfId="0" applyFont="1" applyBorder="1" applyAlignment="1" applyProtection="1">
      <alignment horizontal="center" vertical="center"/>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EB"/>
      <color rgb="FFFFFFD9"/>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1057275</xdr:colOff>
      <xdr:row>4</xdr:row>
      <xdr:rowOff>134470</xdr:rowOff>
    </xdr:from>
    <xdr:to>
      <xdr:col>3</xdr:col>
      <xdr:colOff>1661533</xdr:colOff>
      <xdr:row>33</xdr:row>
      <xdr:rowOff>20932</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1362075" y="1272988"/>
          <a:ext cx="8242187" cy="4852909"/>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様式７－１号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04868"/>
            <a:ext cx="3156959" cy="990259"/>
            <a:chOff x="1453141" y="7632982"/>
            <a:chExt cx="3156959" cy="990259"/>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様式６－１号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343525" y="5038251"/>
            <a:ext cx="4882901" cy="2028072"/>
            <a:chOff x="5343525" y="5038251"/>
            <a:chExt cx="4882901" cy="2028072"/>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57126" y="5103464"/>
              <a:ext cx="4769300" cy="1962859"/>
              <a:chOff x="5457126" y="5103464"/>
              <a:chExt cx="47693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63926" y="5103464"/>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602547" y="5540219"/>
                <a:ext cx="1440000" cy="69083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　支払い</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253181"/>
                <a:ext cx="1440000" cy="70912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1" y="5783745"/>
            <a:ext cx="732541" cy="8240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631899" y="8344662"/>
            <a:ext cx="3172883" cy="789814"/>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607746"/>
            <a:ext cx="732540" cy="1090524"/>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43525" y="7095651"/>
            <a:ext cx="4833358" cy="1991960"/>
            <a:chOff x="5343525" y="5038251"/>
            <a:chExt cx="4833358" cy="199196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64664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　支払い</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612838" y="6340338"/>
                <a:ext cx="1440000" cy="62292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1" y="5783745"/>
            <a:ext cx="752357" cy="292545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70"/>
            <a:ext cx="752356" cy="1010929"/>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352426</xdr:colOff>
      <xdr:row>6</xdr:row>
      <xdr:rowOff>205740</xdr:rowOff>
    </xdr:from>
    <xdr:to>
      <xdr:col>10</xdr:col>
      <xdr:colOff>243841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451986" y="1805940"/>
          <a:ext cx="1674495" cy="60579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355600</xdr:colOff>
      <xdr:row>12</xdr:row>
      <xdr:rowOff>1</xdr:rowOff>
    </xdr:from>
    <xdr:to>
      <xdr:col>10</xdr:col>
      <xdr:colOff>476250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455160" y="3108961"/>
          <a:ext cx="1903730" cy="1093470"/>
        </a:xfrm>
        <a:prstGeom prst="wedgeRectCallout">
          <a:avLst>
            <a:gd name="adj1" fmla="val -108990"/>
            <a:gd name="adj2" fmla="val 3180"/>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342901</xdr:colOff>
      <xdr:row>25</xdr:row>
      <xdr:rowOff>24765</xdr:rowOff>
    </xdr:from>
    <xdr:to>
      <xdr:col>10</xdr:col>
      <xdr:colOff>281941</xdr:colOff>
      <xdr:row>26</xdr:row>
      <xdr:rowOff>243840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442461" y="640270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a:t>
          </a:r>
          <a:endParaRPr lang="en-US" altLang="ja-JP" sz="900" b="1">
            <a:effectLst/>
          </a:endParaRPr>
        </a:p>
        <a:p>
          <a:pPr algn="ctr" rtl="0"/>
          <a:r>
            <a:rPr lang="ja-JP" altLang="en-US" sz="900" b="1">
              <a:effectLst/>
            </a:rPr>
            <a:t>必ず選択してください</a:t>
          </a:r>
          <a:endParaRPr lang="ja-JP" altLang="ja-JP" sz="900"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7"/>
  <sheetViews>
    <sheetView tabSelected="1" zoomScaleNormal="100" workbookViewId="0"/>
  </sheetViews>
  <sheetFormatPr defaultColWidth="9" defaultRowHeight="12"/>
  <cols>
    <col min="1" max="1" width="94.88671875" style="147" customWidth="1"/>
    <col min="2" max="16384" width="9" style="147"/>
  </cols>
  <sheetData>
    <row r="1" spans="1:1" ht="14.4">
      <c r="A1" s="150" t="str">
        <f ca="1">RIGHT(CELL("filename",A1),
 LEN(CELL("filename",A1))
       -FIND("]",CELL("filename",A1)))</f>
        <v>本様式使用方法</v>
      </c>
    </row>
    <row r="2" spans="1:1" ht="6" customHeight="1"/>
    <row r="3" spans="1:1" ht="14.4">
      <c r="A3" s="149" t="s">
        <v>113</v>
      </c>
    </row>
    <row r="4" spans="1:1" ht="4.5" customHeight="1"/>
    <row r="5" spans="1:1" ht="282.75" customHeight="1">
      <c r="A5" s="223" t="s">
        <v>188</v>
      </c>
    </row>
    <row r="6" spans="1:1">
      <c r="A6" s="148"/>
    </row>
    <row r="17" spans="1:1">
      <c r="A17" s="222"/>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P51"/>
  <sheetViews>
    <sheetView zoomScale="70" zoomScaleNormal="70" workbookViewId="0">
      <selection activeCell="B9" sqref="B9"/>
    </sheetView>
  </sheetViews>
  <sheetFormatPr defaultColWidth="11.33203125" defaultRowHeight="13.2"/>
  <cols>
    <col min="1" max="1" width="17.886718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7.1093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（2025年2月支払分）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従事者別直接人件費集計表（前期）'!A12</f>
        <v>2025</v>
      </c>
      <c r="AK1" s="56"/>
      <c r="AL1" s="56"/>
      <c r="AM1" s="59" t="s">
        <v>41</v>
      </c>
      <c r="AN1" s="61" t="str">
        <f ca="1">RIGHT(CELL("filename",A1),LEN(CELL("filename",A1))-FIND("]",CELL("filename",A1)))</f>
        <v>2025年1月作業分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従事者別直接人件費集計表（前期）'!D12</f>
        <v>1</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45658</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45688</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従事者別直接人件費集計表（前期）'!A12,'入力用 従事者別直接人件費集計表（前期）'!A13)</f>
        <v>2025</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従事者別直接人件費集計表（前期）'!D12,'入力用 従事者別直接人件費集計表（前期）'!D13)</f>
        <v>2</v>
      </c>
    </row>
    <row r="9" spans="1:42" ht="45.9" customHeight="1">
      <c r="A9" s="85">
        <f>Y9</f>
        <v>45658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45658</v>
      </c>
      <c r="AA9" s="42"/>
    </row>
    <row r="10" spans="1:42" ht="45.9" customHeight="1">
      <c r="A10" s="85">
        <f t="shared" ref="A10:A35" si="8">Y10</f>
        <v>45659</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45659</v>
      </c>
      <c r="AA10" s="42"/>
      <c r="AE10" s="162" t="s">
        <v>117</v>
      </c>
      <c r="AF10" s="162" t="s">
        <v>147</v>
      </c>
    </row>
    <row r="11" spans="1:42" ht="45.9" customHeight="1">
      <c r="A11" s="85">
        <f t="shared" si="8"/>
        <v>45660</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45660</v>
      </c>
      <c r="AA11" s="42"/>
      <c r="AE11" s="135" t="str">
        <f>初期条件設定表!U5</f>
        <v>　</v>
      </c>
      <c r="AF11" s="163" t="str">
        <f>初期条件設定表!V5</f>
        <v>　</v>
      </c>
    </row>
    <row r="12" spans="1:42" ht="45.9" customHeight="1">
      <c r="A12" s="85">
        <f t="shared" si="8"/>
        <v>45663</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45663</v>
      </c>
      <c r="AA12" s="42"/>
      <c r="AE12" s="135" t="str">
        <f>初期条件設定表!U6</f>
        <v>設計</v>
      </c>
      <c r="AF12" s="164" t="str">
        <f>初期条件設定表!V6</f>
        <v>A</v>
      </c>
    </row>
    <row r="13" spans="1:42" ht="45.9" customHeight="1">
      <c r="A13" s="85">
        <f t="shared" si="8"/>
        <v>45664</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45664</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45665</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45665</v>
      </c>
      <c r="Z14" s="41" t="str">
        <f t="shared" si="14"/>
        <v/>
      </c>
      <c r="AA14" s="42"/>
      <c r="AE14" s="135" t="str">
        <f>初期条件設定表!U8</f>
        <v>目標仕様</v>
      </c>
      <c r="AF14" s="164" t="str">
        <f>初期条件設定表!V8</f>
        <v>C</v>
      </c>
    </row>
    <row r="15" spans="1:42" ht="45.9" customHeight="1">
      <c r="A15" s="85">
        <f t="shared" si="8"/>
        <v>45666</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45666</v>
      </c>
      <c r="Z15" s="41" t="str">
        <f t="shared" si="14"/>
        <v/>
      </c>
      <c r="AA15" s="42"/>
      <c r="AE15" s="135" t="str">
        <f>初期条件設定表!U9</f>
        <v>プログラミング</v>
      </c>
      <c r="AF15" s="164" t="str">
        <f>初期条件設定表!V9</f>
        <v>D</v>
      </c>
    </row>
    <row r="16" spans="1:42" ht="45.9" customHeight="1">
      <c r="A16" s="85">
        <f t="shared" si="8"/>
        <v>45667</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45667</v>
      </c>
      <c r="Z16" s="41" t="str">
        <f t="shared" si="14"/>
        <v/>
      </c>
      <c r="AA16" s="42"/>
      <c r="AE16" s="135" t="str">
        <f>初期条件設定表!U10</f>
        <v>試作</v>
      </c>
      <c r="AF16" s="164" t="str">
        <f>初期条件設定表!V10</f>
        <v>E</v>
      </c>
    </row>
    <row r="17" spans="1:32" ht="45.9" customHeight="1">
      <c r="A17" s="85">
        <f t="shared" si="8"/>
        <v>45670</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45670</v>
      </c>
      <c r="Z17" s="41" t="str">
        <f t="shared" si="14"/>
        <v/>
      </c>
      <c r="AA17" s="42"/>
      <c r="AE17" s="135" t="str">
        <f>初期条件設定表!U11</f>
        <v>単体テスト</v>
      </c>
      <c r="AF17" s="164" t="str">
        <f>初期条件設定表!V11</f>
        <v>F</v>
      </c>
    </row>
    <row r="18" spans="1:32" ht="45.9" customHeight="1">
      <c r="A18" s="85">
        <f t="shared" si="8"/>
        <v>45671</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45671</v>
      </c>
      <c r="Z18" s="41" t="str">
        <f t="shared" si="14"/>
        <v/>
      </c>
      <c r="AA18" s="42"/>
      <c r="AE18" s="135" t="str">
        <f>初期条件設定表!U12</f>
        <v>総合テスト</v>
      </c>
      <c r="AF18" s="164" t="str">
        <f>初期条件設定表!V12</f>
        <v>G</v>
      </c>
    </row>
    <row r="19" spans="1:32" ht="45.9" customHeight="1">
      <c r="A19" s="85">
        <f t="shared" si="8"/>
        <v>45672</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45672</v>
      </c>
      <c r="Z19" s="41" t="str">
        <f t="shared" si="14"/>
        <v/>
      </c>
      <c r="AA19" s="42"/>
      <c r="AE19" s="135" t="str">
        <f>初期条件設定表!U13</f>
        <v xml:space="preserve"> </v>
      </c>
      <c r="AF19" s="164" t="str">
        <f>初期条件設定表!V13</f>
        <v>H</v>
      </c>
    </row>
    <row r="20" spans="1:32" ht="45.9" customHeight="1">
      <c r="A20" s="85">
        <f t="shared" si="8"/>
        <v>45673</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45673</v>
      </c>
      <c r="Z20" s="41" t="str">
        <f t="shared" si="14"/>
        <v/>
      </c>
      <c r="AA20" s="42"/>
      <c r="AE20" s="135" t="str">
        <f>初期条件設定表!U14</f>
        <v xml:space="preserve"> </v>
      </c>
      <c r="AF20" s="164" t="str">
        <f>初期条件設定表!V14</f>
        <v>I</v>
      </c>
    </row>
    <row r="21" spans="1:32" ht="45.9" customHeight="1">
      <c r="A21" s="85">
        <f t="shared" si="8"/>
        <v>45674</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45674</v>
      </c>
      <c r="Z21" s="41" t="str">
        <f t="shared" si="14"/>
        <v/>
      </c>
      <c r="AA21" s="42"/>
      <c r="AE21" s="135" t="str">
        <f>初期条件設定表!U15</f>
        <v xml:space="preserve"> </v>
      </c>
      <c r="AF21" s="164" t="str">
        <f>初期条件設定表!V15</f>
        <v>J</v>
      </c>
    </row>
    <row r="22" spans="1:32" ht="45.9" customHeight="1">
      <c r="A22" s="85">
        <f t="shared" si="8"/>
        <v>45677</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45677</v>
      </c>
      <c r="Z22" s="41" t="str">
        <f t="shared" si="14"/>
        <v/>
      </c>
      <c r="AA22" s="42"/>
      <c r="AE22" s="135" t="str">
        <f>初期条件設定表!U16</f>
        <v xml:space="preserve"> </v>
      </c>
      <c r="AF22" s="164" t="str">
        <f>初期条件設定表!V16</f>
        <v>K</v>
      </c>
    </row>
    <row r="23" spans="1:32" ht="45.9" customHeight="1">
      <c r="A23" s="85">
        <f t="shared" si="8"/>
        <v>45678</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45678</v>
      </c>
      <c r="Z23" s="41" t="str">
        <f t="shared" si="14"/>
        <v/>
      </c>
      <c r="AA23" s="42"/>
      <c r="AE23" s="135" t="str">
        <f>初期条件設定表!U17</f>
        <v xml:space="preserve"> </v>
      </c>
      <c r="AF23" s="164" t="str">
        <f>初期条件設定表!V17</f>
        <v>L</v>
      </c>
    </row>
    <row r="24" spans="1:32" ht="45.9" customHeight="1">
      <c r="A24" s="85">
        <f t="shared" si="8"/>
        <v>45679</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45679</v>
      </c>
      <c r="Z24" s="41" t="str">
        <f t="shared" si="14"/>
        <v/>
      </c>
      <c r="AA24" s="42"/>
      <c r="AE24" s="135" t="str">
        <f>初期条件設定表!U18</f>
        <v xml:space="preserve"> </v>
      </c>
      <c r="AF24" s="164" t="str">
        <f>初期条件設定表!V18</f>
        <v>M</v>
      </c>
    </row>
    <row r="25" spans="1:32" ht="45.9" customHeight="1">
      <c r="A25" s="85">
        <f t="shared" si="8"/>
        <v>45680</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45680</v>
      </c>
      <c r="Z25" s="41" t="str">
        <f t="shared" si="14"/>
        <v/>
      </c>
      <c r="AA25" s="42"/>
      <c r="AE25" s="135" t="str">
        <f>初期条件設定表!U19</f>
        <v xml:space="preserve"> </v>
      </c>
      <c r="AF25" s="164" t="str">
        <f>初期条件設定表!V19</f>
        <v>N</v>
      </c>
    </row>
    <row r="26" spans="1:32" ht="45.9" customHeight="1">
      <c r="A26" s="85">
        <f t="shared" si="8"/>
        <v>45681</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45681</v>
      </c>
      <c r="Z26" s="41" t="str">
        <f t="shared" si="14"/>
        <v/>
      </c>
      <c r="AA26" s="42"/>
      <c r="AE26" s="135" t="str">
        <f>初期条件設定表!U20</f>
        <v xml:space="preserve"> </v>
      </c>
      <c r="AF26" s="164" t="str">
        <f>初期条件設定表!V20</f>
        <v>O</v>
      </c>
    </row>
    <row r="27" spans="1:32" ht="45.9" customHeight="1">
      <c r="A27" s="85">
        <f t="shared" si="8"/>
        <v>45684</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45684</v>
      </c>
      <c r="Z27" s="41" t="str">
        <f t="shared" si="14"/>
        <v/>
      </c>
      <c r="AA27" s="42"/>
      <c r="AE27" s="135" t="str">
        <f>初期条件設定表!U21</f>
        <v xml:space="preserve"> </v>
      </c>
      <c r="AF27" s="164" t="str">
        <f>初期条件設定表!V21</f>
        <v>P</v>
      </c>
    </row>
    <row r="28" spans="1:32" ht="45.9" customHeight="1">
      <c r="A28" s="85">
        <f t="shared" si="8"/>
        <v>45685</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45685</v>
      </c>
      <c r="Z28" s="41" t="str">
        <f t="shared" si="14"/>
        <v/>
      </c>
      <c r="AA28" s="42"/>
      <c r="AE28" s="135" t="str">
        <f>初期条件設定表!U22</f>
        <v xml:space="preserve"> </v>
      </c>
      <c r="AF28" s="164" t="str">
        <f>初期条件設定表!V22</f>
        <v>Q</v>
      </c>
    </row>
    <row r="29" spans="1:32" ht="45.9" customHeight="1">
      <c r="A29" s="85">
        <f t="shared" si="8"/>
        <v>45686</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45686</v>
      </c>
      <c r="Z29" s="41" t="str">
        <f t="shared" si="14"/>
        <v/>
      </c>
      <c r="AA29" s="42"/>
      <c r="AE29" s="135" t="str">
        <f>初期条件設定表!U23</f>
        <v xml:space="preserve"> </v>
      </c>
      <c r="AF29" s="164" t="str">
        <f>初期条件設定表!V23</f>
        <v>R</v>
      </c>
    </row>
    <row r="30" spans="1:32" ht="45.9" customHeight="1">
      <c r="A30" s="85">
        <f t="shared" si="8"/>
        <v>45687</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45687</v>
      </c>
      <c r="Z30" s="41" t="str">
        <f t="shared" si="14"/>
        <v/>
      </c>
      <c r="AA30" s="42"/>
      <c r="AE30" s="135" t="str">
        <f>初期条件設定表!U24</f>
        <v xml:space="preserve"> </v>
      </c>
      <c r="AF30" s="164" t="str">
        <f>初期条件設定表!V24</f>
        <v>S</v>
      </c>
    </row>
    <row r="31" spans="1:32" ht="45.9" customHeight="1">
      <c r="A31" s="85">
        <f t="shared" si="8"/>
        <v>45688</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f t="shared" si="12"/>
        <v>45688</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P51"/>
  <sheetViews>
    <sheetView zoomScale="70" zoomScaleNormal="70" workbookViewId="0">
      <selection activeCell="B9" sqref="B9"/>
    </sheetView>
  </sheetViews>
  <sheetFormatPr defaultColWidth="11.33203125" defaultRowHeight="13.2"/>
  <cols>
    <col min="1" max="1" width="17.886718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7.1093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（2025年3月支払分）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従事者別直接人件費集計表（前期）'!A13</f>
        <v>2025</v>
      </c>
      <c r="AK1" s="56"/>
      <c r="AL1" s="56"/>
      <c r="AM1" s="59" t="s">
        <v>41</v>
      </c>
      <c r="AN1" s="61" t="str">
        <f ca="1">RIGHT(CELL("filename",A1),LEN(CELL("filename",A1))-FIND("]",CELL("filename",A1)))</f>
        <v>2025年2月作業分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従事者別直接人件費集計表（前期）'!D13</f>
        <v>2</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45689</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45716</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28</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従事者別直接人件費集計表（前期）'!A13,'入力用 従事者別直接人件費集計表（前期）'!A14)</f>
        <v>2025</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従事者別直接人件費集計表（前期）'!D13,'入力用 従事者別直接人件費集計表（前期）'!D14)</f>
        <v>3</v>
      </c>
    </row>
    <row r="9" spans="1:42" ht="45.9" customHeight="1">
      <c r="A9" s="85">
        <f>Y9</f>
        <v>45691</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t="s">
        <v>169</v>
      </c>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45691</v>
      </c>
      <c r="AA9" s="42"/>
    </row>
    <row r="10" spans="1:42" ht="45.9" customHeight="1">
      <c r="A10" s="85">
        <f t="shared" ref="A10:A35" si="8">Y10</f>
        <v>45692</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45692</v>
      </c>
      <c r="AA10" s="42"/>
      <c r="AE10" s="162" t="s">
        <v>117</v>
      </c>
      <c r="AF10" s="162" t="s">
        <v>147</v>
      </c>
    </row>
    <row r="11" spans="1:42" ht="45.9" customHeight="1">
      <c r="A11" s="85">
        <f t="shared" si="8"/>
        <v>45693</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45693</v>
      </c>
      <c r="AA11" s="42"/>
      <c r="AE11" s="135" t="str">
        <f>初期条件設定表!U5</f>
        <v>　</v>
      </c>
      <c r="AF11" s="163" t="str">
        <f>初期条件設定表!V5</f>
        <v>　</v>
      </c>
    </row>
    <row r="12" spans="1:42" ht="45.9" customHeight="1">
      <c r="A12" s="85">
        <f t="shared" si="8"/>
        <v>45694</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45694</v>
      </c>
      <c r="AA12" s="42"/>
      <c r="AE12" s="135" t="str">
        <f>初期条件設定表!U6</f>
        <v>設計</v>
      </c>
      <c r="AF12" s="164" t="str">
        <f>初期条件設定表!V6</f>
        <v>A</v>
      </c>
    </row>
    <row r="13" spans="1:42" ht="45.9" customHeight="1">
      <c r="A13" s="85">
        <f t="shared" si="8"/>
        <v>45695</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45695</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45698</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45698</v>
      </c>
      <c r="Z14" s="41" t="str">
        <f t="shared" si="14"/>
        <v/>
      </c>
      <c r="AA14" s="42"/>
      <c r="AE14" s="135" t="str">
        <f>初期条件設定表!U8</f>
        <v>目標仕様</v>
      </c>
      <c r="AF14" s="164" t="str">
        <f>初期条件設定表!V8</f>
        <v>C</v>
      </c>
    </row>
    <row r="15" spans="1:42" ht="45.9" customHeight="1">
      <c r="A15" s="85">
        <f t="shared" si="8"/>
        <v>45699</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45699</v>
      </c>
      <c r="Z15" s="41" t="str">
        <f t="shared" si="14"/>
        <v/>
      </c>
      <c r="AA15" s="42"/>
      <c r="AE15" s="135" t="str">
        <f>初期条件設定表!U9</f>
        <v>プログラミング</v>
      </c>
      <c r="AF15" s="164" t="str">
        <f>初期条件設定表!V9</f>
        <v>D</v>
      </c>
    </row>
    <row r="16" spans="1:42" ht="45.9" customHeight="1">
      <c r="A16" s="85">
        <f t="shared" si="8"/>
        <v>45700</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45700</v>
      </c>
      <c r="Z16" s="41" t="str">
        <f t="shared" si="14"/>
        <v/>
      </c>
      <c r="AA16" s="42"/>
      <c r="AE16" s="135" t="str">
        <f>初期条件設定表!U10</f>
        <v>試作</v>
      </c>
      <c r="AF16" s="164" t="str">
        <f>初期条件設定表!V10</f>
        <v>E</v>
      </c>
    </row>
    <row r="17" spans="1:32" ht="45.9" customHeight="1">
      <c r="A17" s="85">
        <f t="shared" si="8"/>
        <v>45701</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45701</v>
      </c>
      <c r="Z17" s="41" t="str">
        <f t="shared" si="14"/>
        <v/>
      </c>
      <c r="AA17" s="42"/>
      <c r="AE17" s="135" t="str">
        <f>初期条件設定表!U11</f>
        <v>単体テスト</v>
      </c>
      <c r="AF17" s="164" t="str">
        <f>初期条件設定表!V11</f>
        <v>F</v>
      </c>
    </row>
    <row r="18" spans="1:32" ht="45.9" customHeight="1">
      <c r="A18" s="85">
        <f t="shared" si="8"/>
        <v>45702</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45702</v>
      </c>
      <c r="Z18" s="41" t="str">
        <f t="shared" si="14"/>
        <v/>
      </c>
      <c r="AA18" s="42"/>
      <c r="AE18" s="135" t="str">
        <f>初期条件設定表!U12</f>
        <v>総合テスト</v>
      </c>
      <c r="AF18" s="164" t="str">
        <f>初期条件設定表!V12</f>
        <v>G</v>
      </c>
    </row>
    <row r="19" spans="1:32" ht="45.9" customHeight="1">
      <c r="A19" s="85">
        <f t="shared" si="8"/>
        <v>45705</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45705</v>
      </c>
      <c r="Z19" s="41" t="str">
        <f t="shared" si="14"/>
        <v/>
      </c>
      <c r="AA19" s="42"/>
      <c r="AE19" s="135" t="str">
        <f>初期条件設定表!U13</f>
        <v xml:space="preserve"> </v>
      </c>
      <c r="AF19" s="164" t="str">
        <f>初期条件設定表!V13</f>
        <v>H</v>
      </c>
    </row>
    <row r="20" spans="1:32" ht="45.9" customHeight="1">
      <c r="A20" s="85">
        <f t="shared" si="8"/>
        <v>45706</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45706</v>
      </c>
      <c r="Z20" s="41" t="str">
        <f t="shared" si="14"/>
        <v/>
      </c>
      <c r="AA20" s="42"/>
      <c r="AE20" s="135" t="str">
        <f>初期条件設定表!U14</f>
        <v xml:space="preserve"> </v>
      </c>
      <c r="AF20" s="164" t="str">
        <f>初期条件設定表!V14</f>
        <v>I</v>
      </c>
    </row>
    <row r="21" spans="1:32" ht="45.9" customHeight="1">
      <c r="A21" s="85">
        <f t="shared" si="8"/>
        <v>45707</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45707</v>
      </c>
      <c r="Z21" s="41" t="str">
        <f t="shared" si="14"/>
        <v/>
      </c>
      <c r="AA21" s="42"/>
      <c r="AE21" s="135" t="str">
        <f>初期条件設定表!U15</f>
        <v xml:space="preserve"> </v>
      </c>
      <c r="AF21" s="164" t="str">
        <f>初期条件設定表!V15</f>
        <v>J</v>
      </c>
    </row>
    <row r="22" spans="1:32" ht="45.9" customHeight="1">
      <c r="A22" s="85">
        <f t="shared" si="8"/>
        <v>45708</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45708</v>
      </c>
      <c r="Z22" s="41" t="str">
        <f t="shared" si="14"/>
        <v/>
      </c>
      <c r="AA22" s="42"/>
      <c r="AE22" s="135" t="str">
        <f>初期条件設定表!U16</f>
        <v xml:space="preserve"> </v>
      </c>
      <c r="AF22" s="164" t="str">
        <f>初期条件設定表!V16</f>
        <v>K</v>
      </c>
    </row>
    <row r="23" spans="1:32" ht="45.9" customHeight="1">
      <c r="A23" s="85">
        <f t="shared" si="8"/>
        <v>45709</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45709</v>
      </c>
      <c r="Z23" s="41" t="str">
        <f t="shared" si="14"/>
        <v/>
      </c>
      <c r="AA23" s="42"/>
      <c r="AE23" s="135" t="str">
        <f>初期条件設定表!U17</f>
        <v xml:space="preserve"> </v>
      </c>
      <c r="AF23" s="164" t="str">
        <f>初期条件設定表!V17</f>
        <v>L</v>
      </c>
    </row>
    <row r="24" spans="1:32" ht="45.9" customHeight="1">
      <c r="A24" s="85">
        <f t="shared" si="8"/>
        <v>45712</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45712</v>
      </c>
      <c r="Z24" s="41" t="str">
        <f t="shared" si="14"/>
        <v/>
      </c>
      <c r="AA24" s="42"/>
      <c r="AE24" s="135" t="str">
        <f>初期条件設定表!U18</f>
        <v xml:space="preserve"> </v>
      </c>
      <c r="AF24" s="164" t="str">
        <f>初期条件設定表!V18</f>
        <v>M</v>
      </c>
    </row>
    <row r="25" spans="1:32" ht="45.9" customHeight="1">
      <c r="A25" s="85">
        <f t="shared" si="8"/>
        <v>45713</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45713</v>
      </c>
      <c r="Z25" s="41" t="str">
        <f t="shared" si="14"/>
        <v/>
      </c>
      <c r="AA25" s="42"/>
      <c r="AE25" s="135" t="str">
        <f>初期条件設定表!U19</f>
        <v xml:space="preserve"> </v>
      </c>
      <c r="AF25" s="164" t="str">
        <f>初期条件設定表!V19</f>
        <v>N</v>
      </c>
    </row>
    <row r="26" spans="1:32" ht="45.9" customHeight="1">
      <c r="A26" s="85">
        <f t="shared" si="8"/>
        <v>45714</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45714</v>
      </c>
      <c r="Z26" s="41" t="str">
        <f t="shared" si="14"/>
        <v/>
      </c>
      <c r="AA26" s="42"/>
      <c r="AE26" s="135" t="str">
        <f>初期条件設定表!U20</f>
        <v xml:space="preserve"> </v>
      </c>
      <c r="AF26" s="164" t="str">
        <f>初期条件設定表!V20</f>
        <v>O</v>
      </c>
    </row>
    <row r="27" spans="1:32" ht="45.9" customHeight="1">
      <c r="A27" s="85">
        <f t="shared" si="8"/>
        <v>45715</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45715</v>
      </c>
      <c r="Z27" s="41" t="str">
        <f t="shared" si="14"/>
        <v/>
      </c>
      <c r="AA27" s="42"/>
      <c r="AE27" s="135" t="str">
        <f>初期条件設定表!U21</f>
        <v xml:space="preserve"> </v>
      </c>
      <c r="AF27" s="164" t="str">
        <f>初期条件設定表!V21</f>
        <v>P</v>
      </c>
    </row>
    <row r="28" spans="1:32" ht="45.9" customHeight="1">
      <c r="A28" s="85">
        <f t="shared" si="8"/>
        <v>45716</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45716</v>
      </c>
      <c r="Z28" s="41" t="str">
        <f t="shared" si="14"/>
        <v/>
      </c>
      <c r="AA28" s="42"/>
      <c r="AE28" s="135" t="str">
        <f>初期条件設定表!U22</f>
        <v xml:space="preserve"> </v>
      </c>
      <c r="AF28" s="164" t="str">
        <f>初期条件設定表!V22</f>
        <v>Q</v>
      </c>
    </row>
    <row r="29" spans="1:32" ht="45.9" customHeight="1">
      <c r="A29" s="85" t="str">
        <f t="shared" si="8"/>
        <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E29" s="135" t="str">
        <f>初期条件設定表!U23</f>
        <v xml:space="preserve"> </v>
      </c>
      <c r="AF29" s="164" t="str">
        <f>初期条件設定表!V23</f>
        <v>R</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2"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P51"/>
  <sheetViews>
    <sheetView zoomScale="70" zoomScaleNormal="70" workbookViewId="0">
      <selection activeCell="B9" sqref="B9"/>
    </sheetView>
  </sheetViews>
  <sheetFormatPr defaultColWidth="11.33203125" defaultRowHeight="13.2"/>
  <cols>
    <col min="1" max="1" width="17.886718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7.109375" style="4" hidden="1" customWidth="1"/>
    <col min="26" max="42" width="10.6640625" style="4" hidden="1" customWidth="1"/>
    <col min="43" max="44" width="10.6640625" style="4" customWidth="1"/>
    <col min="45"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（2025年4月支払分）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従事者別直接人件費集計表（前期）'!A14</f>
        <v>2025</v>
      </c>
      <c r="AK1" s="56"/>
      <c r="AL1" s="56"/>
      <c r="AM1" s="59" t="s">
        <v>41</v>
      </c>
      <c r="AN1" s="61" t="str">
        <f ca="1">RIGHT(CELL("filename",A1),LEN(CELL("filename",A1))-FIND("]",CELL("filename",A1)))</f>
        <v>2025年3月作業分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従事者別直接人件費集計表（前期）'!D14</f>
        <v>3</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45717</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45747</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28</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従事者別直接人件費集計表（前期）'!A14,'入力用 従事者別直接人件費集計表（前期）'!A15)</f>
        <v>2025</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従事者別直接人件費集計表（前期）'!D14,'入力用 従事者別直接人件費集計表（前期）'!D15)</f>
        <v>4</v>
      </c>
    </row>
    <row r="9" spans="1:42" ht="45.9" customHeight="1">
      <c r="A9" s="85">
        <f>Y9</f>
        <v>45719</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45719</v>
      </c>
      <c r="AA9" s="42"/>
    </row>
    <row r="10" spans="1:42" ht="45.9" customHeight="1">
      <c r="A10" s="85">
        <f t="shared" ref="A10:A35" si="8">Y10</f>
        <v>45720</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45720</v>
      </c>
      <c r="AA10" s="42"/>
      <c r="AE10" s="162" t="s">
        <v>117</v>
      </c>
      <c r="AF10" s="162" t="s">
        <v>147</v>
      </c>
    </row>
    <row r="11" spans="1:42" ht="45.9" customHeight="1">
      <c r="A11" s="85">
        <f t="shared" si="8"/>
        <v>45721</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45721</v>
      </c>
      <c r="AA11" s="42"/>
      <c r="AE11" s="135" t="str">
        <f>初期条件設定表!U5</f>
        <v>　</v>
      </c>
      <c r="AF11" s="163" t="str">
        <f>初期条件設定表!V5</f>
        <v>　</v>
      </c>
    </row>
    <row r="12" spans="1:42" ht="45.9" customHeight="1">
      <c r="A12" s="85">
        <f t="shared" si="8"/>
        <v>45722</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45722</v>
      </c>
      <c r="AA12" s="42"/>
      <c r="AE12" s="135" t="str">
        <f>初期条件設定表!U6</f>
        <v>設計</v>
      </c>
      <c r="AF12" s="164" t="str">
        <f>初期条件設定表!V6</f>
        <v>A</v>
      </c>
    </row>
    <row r="13" spans="1:42" ht="45.9" customHeight="1">
      <c r="A13" s="85">
        <f t="shared" si="8"/>
        <v>45723</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45723</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45726</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45726</v>
      </c>
      <c r="Z14" s="41" t="str">
        <f t="shared" si="14"/>
        <v/>
      </c>
      <c r="AA14" s="42"/>
      <c r="AE14" s="135" t="str">
        <f>初期条件設定表!U8</f>
        <v>目標仕様</v>
      </c>
      <c r="AF14" s="164" t="str">
        <f>初期条件設定表!V8</f>
        <v>C</v>
      </c>
    </row>
    <row r="15" spans="1:42" ht="45.9" customHeight="1">
      <c r="A15" s="85">
        <f t="shared" si="8"/>
        <v>45727</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45727</v>
      </c>
      <c r="Z15" s="41" t="str">
        <f t="shared" si="14"/>
        <v/>
      </c>
      <c r="AA15" s="42"/>
      <c r="AE15" s="135" t="str">
        <f>初期条件設定表!U9</f>
        <v>プログラミング</v>
      </c>
      <c r="AF15" s="164" t="str">
        <f>初期条件設定表!V9</f>
        <v>D</v>
      </c>
    </row>
    <row r="16" spans="1:42" ht="45.9" customHeight="1">
      <c r="A16" s="85">
        <f t="shared" si="8"/>
        <v>45728</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45728</v>
      </c>
      <c r="Z16" s="41" t="str">
        <f t="shared" si="14"/>
        <v/>
      </c>
      <c r="AA16" s="42"/>
      <c r="AE16" s="135" t="str">
        <f>初期条件設定表!U10</f>
        <v>試作</v>
      </c>
      <c r="AF16" s="164" t="str">
        <f>初期条件設定表!V10</f>
        <v>E</v>
      </c>
    </row>
    <row r="17" spans="1:32" ht="45.9" customHeight="1">
      <c r="A17" s="85">
        <f t="shared" si="8"/>
        <v>45729</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45729</v>
      </c>
      <c r="Z17" s="41" t="str">
        <f t="shared" si="14"/>
        <v/>
      </c>
      <c r="AA17" s="42"/>
      <c r="AE17" s="135" t="str">
        <f>初期条件設定表!U11</f>
        <v>単体テスト</v>
      </c>
      <c r="AF17" s="164" t="str">
        <f>初期条件設定表!V11</f>
        <v>F</v>
      </c>
    </row>
    <row r="18" spans="1:32" ht="45.9" customHeight="1">
      <c r="A18" s="85">
        <f t="shared" si="8"/>
        <v>45730</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45730</v>
      </c>
      <c r="Z18" s="41" t="str">
        <f t="shared" si="14"/>
        <v/>
      </c>
      <c r="AA18" s="42"/>
      <c r="AE18" s="135" t="str">
        <f>初期条件設定表!U12</f>
        <v>総合テスト</v>
      </c>
      <c r="AF18" s="164" t="str">
        <f>初期条件設定表!V12</f>
        <v>G</v>
      </c>
    </row>
    <row r="19" spans="1:32" ht="45.9" customHeight="1">
      <c r="A19" s="85">
        <f t="shared" si="8"/>
        <v>45733</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45733</v>
      </c>
      <c r="Z19" s="41" t="str">
        <f t="shared" si="14"/>
        <v/>
      </c>
      <c r="AA19" s="42"/>
      <c r="AE19" s="135" t="str">
        <f>初期条件設定表!U13</f>
        <v xml:space="preserve"> </v>
      </c>
      <c r="AF19" s="164" t="str">
        <f>初期条件設定表!V13</f>
        <v>H</v>
      </c>
    </row>
    <row r="20" spans="1:32" ht="45.9" customHeight="1">
      <c r="A20" s="85">
        <f t="shared" si="8"/>
        <v>45734</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45734</v>
      </c>
      <c r="Z20" s="41" t="str">
        <f t="shared" si="14"/>
        <v/>
      </c>
      <c r="AA20" s="42"/>
      <c r="AE20" s="135" t="str">
        <f>初期条件設定表!U14</f>
        <v xml:space="preserve"> </v>
      </c>
      <c r="AF20" s="164" t="str">
        <f>初期条件設定表!V14</f>
        <v>I</v>
      </c>
    </row>
    <row r="21" spans="1:32" ht="45.9" customHeight="1">
      <c r="A21" s="85">
        <f t="shared" si="8"/>
        <v>45735</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45735</v>
      </c>
      <c r="Z21" s="41" t="str">
        <f t="shared" si="14"/>
        <v/>
      </c>
      <c r="AA21" s="42"/>
      <c r="AE21" s="135" t="str">
        <f>初期条件設定表!U15</f>
        <v xml:space="preserve"> </v>
      </c>
      <c r="AF21" s="164" t="str">
        <f>初期条件設定表!V15</f>
        <v>J</v>
      </c>
    </row>
    <row r="22" spans="1:32" ht="45.9" customHeight="1">
      <c r="A22" s="85">
        <f t="shared" si="8"/>
        <v>45736</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45736</v>
      </c>
      <c r="Z22" s="41" t="str">
        <f t="shared" si="14"/>
        <v/>
      </c>
      <c r="AA22" s="42"/>
      <c r="AE22" s="135" t="str">
        <f>初期条件設定表!U16</f>
        <v xml:space="preserve"> </v>
      </c>
      <c r="AF22" s="164" t="str">
        <f>初期条件設定表!V16</f>
        <v>K</v>
      </c>
    </row>
    <row r="23" spans="1:32" ht="45.9" customHeight="1">
      <c r="A23" s="85">
        <f t="shared" si="8"/>
        <v>45737</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45737</v>
      </c>
      <c r="Z23" s="41" t="str">
        <f t="shared" si="14"/>
        <v/>
      </c>
      <c r="AA23" s="42"/>
      <c r="AE23" s="135" t="str">
        <f>初期条件設定表!U17</f>
        <v xml:space="preserve"> </v>
      </c>
      <c r="AF23" s="164" t="str">
        <f>初期条件設定表!V17</f>
        <v>L</v>
      </c>
    </row>
    <row r="24" spans="1:32" ht="45.9" customHeight="1">
      <c r="A24" s="85">
        <f t="shared" si="8"/>
        <v>45740</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45740</v>
      </c>
      <c r="Z24" s="41" t="str">
        <f t="shared" si="14"/>
        <v/>
      </c>
      <c r="AA24" s="42"/>
      <c r="AE24" s="135" t="str">
        <f>初期条件設定表!U18</f>
        <v xml:space="preserve"> </v>
      </c>
      <c r="AF24" s="164" t="str">
        <f>初期条件設定表!V18</f>
        <v>M</v>
      </c>
    </row>
    <row r="25" spans="1:32" ht="45.9" customHeight="1">
      <c r="A25" s="85">
        <f t="shared" si="8"/>
        <v>45741</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45741</v>
      </c>
      <c r="Z25" s="41" t="str">
        <f t="shared" si="14"/>
        <v/>
      </c>
      <c r="AA25" s="42"/>
      <c r="AE25" s="135" t="str">
        <f>初期条件設定表!U19</f>
        <v xml:space="preserve"> </v>
      </c>
      <c r="AF25" s="164" t="str">
        <f>初期条件設定表!V19</f>
        <v>N</v>
      </c>
    </row>
    <row r="26" spans="1:32" ht="45.9" customHeight="1">
      <c r="A26" s="85">
        <f t="shared" si="8"/>
        <v>45742</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45742</v>
      </c>
      <c r="Z26" s="41" t="str">
        <f t="shared" si="14"/>
        <v/>
      </c>
      <c r="AA26" s="42"/>
      <c r="AE26" s="135" t="str">
        <f>初期条件設定表!U20</f>
        <v xml:space="preserve"> </v>
      </c>
      <c r="AF26" s="164" t="str">
        <f>初期条件設定表!V20</f>
        <v>O</v>
      </c>
    </row>
    <row r="27" spans="1:32" ht="45.9" customHeight="1">
      <c r="A27" s="85">
        <f t="shared" si="8"/>
        <v>45743</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45743</v>
      </c>
      <c r="Z27" s="41" t="str">
        <f t="shared" si="14"/>
        <v/>
      </c>
      <c r="AA27" s="42"/>
      <c r="AE27" s="135" t="str">
        <f>初期条件設定表!U21</f>
        <v xml:space="preserve"> </v>
      </c>
      <c r="AF27" s="164" t="str">
        <f>初期条件設定表!V21</f>
        <v>P</v>
      </c>
    </row>
    <row r="28" spans="1:32" ht="45.9" customHeight="1">
      <c r="A28" s="85">
        <f t="shared" si="8"/>
        <v>45744</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45744</v>
      </c>
      <c r="Z28" s="41" t="str">
        <f t="shared" si="14"/>
        <v/>
      </c>
      <c r="AA28" s="42"/>
      <c r="AE28" s="135" t="str">
        <f>初期条件設定表!U22</f>
        <v xml:space="preserve"> </v>
      </c>
      <c r="AF28" s="164" t="str">
        <f>初期条件設定表!V22</f>
        <v>Q</v>
      </c>
    </row>
    <row r="29" spans="1:32" ht="45.9" customHeight="1">
      <c r="A29" s="85">
        <f t="shared" si="8"/>
        <v>45747</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45747</v>
      </c>
      <c r="Z29" s="41" t="str">
        <f t="shared" si="14"/>
        <v/>
      </c>
      <c r="AA29" s="42"/>
      <c r="AE29" s="135" t="str">
        <f>初期条件設定表!U23</f>
        <v xml:space="preserve"> </v>
      </c>
      <c r="AF29" s="164" t="str">
        <f>初期条件設定表!V23</f>
        <v>R</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P51"/>
  <sheetViews>
    <sheetView zoomScale="70" zoomScaleNormal="70" workbookViewId="0">
      <selection activeCell="B9" sqref="B9"/>
    </sheetView>
  </sheetViews>
  <sheetFormatPr defaultColWidth="11.33203125" defaultRowHeight="13.2"/>
  <cols>
    <col min="1" max="1" width="18.886718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24" width="10.6640625" style="4" hidden="1" customWidth="1"/>
    <col min="25" max="25" width="17.1093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（2025年5月支払分）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従事者別直接人件費集計表（前期）'!A15</f>
        <v>2025</v>
      </c>
      <c r="AK1" s="56"/>
      <c r="AL1" s="56"/>
      <c r="AM1" s="59" t="s">
        <v>41</v>
      </c>
      <c r="AN1" s="61" t="str">
        <f ca="1">RIGHT(CELL("filename",A1),LEN(CELL("filename",A1))-FIND("]",CELL("filename",A1)))</f>
        <v>2025年4月作業分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従事者別直接人件費集計表（前期）'!D15</f>
        <v>4</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45748</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45777</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従事者別直接人件費集計表（前期）'!A15,'入力用 従事者別直接人件費集計表（前期）'!A16)</f>
        <v>2025</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f>IF(初期条件設定表!C26="当月",'入力用 従事者別直接人件費集計表（前期）'!D15,'入力用 従事者別直接人件費集計表（前期）'!D16)</f>
        <v>5</v>
      </c>
    </row>
    <row r="9" spans="1:42" ht="45.9" customHeight="1">
      <c r="A9" s="85">
        <f>Y9</f>
        <v>45748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45748</v>
      </c>
      <c r="AA9" s="42"/>
    </row>
    <row r="10" spans="1:42" ht="45.9" customHeight="1">
      <c r="A10" s="85">
        <f t="shared" ref="A10:A35" si="8">Y10</f>
        <v>45749</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t="s">
        <v>169</v>
      </c>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45749</v>
      </c>
      <c r="AA10" s="42"/>
      <c r="AE10" s="162" t="s">
        <v>117</v>
      </c>
      <c r="AF10" s="162" t="s">
        <v>147</v>
      </c>
    </row>
    <row r="11" spans="1:42" ht="45.9" customHeight="1">
      <c r="A11" s="85">
        <f t="shared" si="8"/>
        <v>45750</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45750</v>
      </c>
      <c r="AA11" s="42"/>
      <c r="AE11" s="135" t="str">
        <f>初期条件設定表!U5</f>
        <v>　</v>
      </c>
      <c r="AF11" s="163" t="str">
        <f>初期条件設定表!V5</f>
        <v>　</v>
      </c>
    </row>
    <row r="12" spans="1:42" ht="45.9" customHeight="1">
      <c r="A12" s="85">
        <f t="shared" si="8"/>
        <v>45751</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45751</v>
      </c>
      <c r="AA12" s="42"/>
      <c r="AE12" s="135" t="str">
        <f>初期条件設定表!U6</f>
        <v>設計</v>
      </c>
      <c r="AF12" s="164" t="str">
        <f>初期条件設定表!V6</f>
        <v>A</v>
      </c>
    </row>
    <row r="13" spans="1:42" ht="45.9" customHeight="1">
      <c r="A13" s="85">
        <f t="shared" si="8"/>
        <v>45754</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45754</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45755</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45755</v>
      </c>
      <c r="Z14" s="41" t="str">
        <f t="shared" si="14"/>
        <v/>
      </c>
      <c r="AA14" s="42"/>
      <c r="AE14" s="135" t="str">
        <f>初期条件設定表!U8</f>
        <v>目標仕様</v>
      </c>
      <c r="AF14" s="164" t="str">
        <f>初期条件設定表!V8</f>
        <v>C</v>
      </c>
    </row>
    <row r="15" spans="1:42" ht="45.9" customHeight="1">
      <c r="A15" s="85">
        <f t="shared" si="8"/>
        <v>45756</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45756</v>
      </c>
      <c r="Z15" s="41" t="str">
        <f t="shared" si="14"/>
        <v/>
      </c>
      <c r="AA15" s="42"/>
      <c r="AE15" s="135" t="str">
        <f>初期条件設定表!U9</f>
        <v>プログラミング</v>
      </c>
      <c r="AF15" s="164" t="str">
        <f>初期条件設定表!V9</f>
        <v>D</v>
      </c>
    </row>
    <row r="16" spans="1:42" ht="45.9" customHeight="1">
      <c r="A16" s="85">
        <f t="shared" si="8"/>
        <v>45757</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45757</v>
      </c>
      <c r="Z16" s="41" t="str">
        <f t="shared" si="14"/>
        <v/>
      </c>
      <c r="AA16" s="42"/>
      <c r="AE16" s="135" t="str">
        <f>初期条件設定表!U10</f>
        <v>試作</v>
      </c>
      <c r="AF16" s="164" t="str">
        <f>初期条件設定表!V10</f>
        <v>E</v>
      </c>
    </row>
    <row r="17" spans="1:32" ht="45.9" customHeight="1">
      <c r="A17" s="85">
        <f t="shared" si="8"/>
        <v>45758</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45758</v>
      </c>
      <c r="Z17" s="41" t="str">
        <f t="shared" si="14"/>
        <v/>
      </c>
      <c r="AA17" s="42"/>
      <c r="AE17" s="135" t="str">
        <f>初期条件設定表!U11</f>
        <v>単体テスト</v>
      </c>
      <c r="AF17" s="164" t="str">
        <f>初期条件設定表!V11</f>
        <v>F</v>
      </c>
    </row>
    <row r="18" spans="1:32" ht="45.9" customHeight="1">
      <c r="A18" s="85">
        <f t="shared" si="8"/>
        <v>45761</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45761</v>
      </c>
      <c r="Z18" s="41" t="str">
        <f t="shared" si="14"/>
        <v/>
      </c>
      <c r="AA18" s="42"/>
      <c r="AE18" s="135" t="str">
        <f>初期条件設定表!U12</f>
        <v>総合テスト</v>
      </c>
      <c r="AF18" s="164" t="str">
        <f>初期条件設定表!V12</f>
        <v>G</v>
      </c>
    </row>
    <row r="19" spans="1:32" ht="45.9" customHeight="1">
      <c r="A19" s="85">
        <f t="shared" si="8"/>
        <v>45762</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45762</v>
      </c>
      <c r="Z19" s="41" t="str">
        <f t="shared" si="14"/>
        <v/>
      </c>
      <c r="AA19" s="42"/>
      <c r="AE19" s="135" t="str">
        <f>初期条件設定表!U13</f>
        <v xml:space="preserve"> </v>
      </c>
      <c r="AF19" s="164" t="str">
        <f>初期条件設定表!V13</f>
        <v>H</v>
      </c>
    </row>
    <row r="20" spans="1:32" ht="45.9" customHeight="1">
      <c r="A20" s="85">
        <f t="shared" si="8"/>
        <v>45763</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45763</v>
      </c>
      <c r="Z20" s="41" t="str">
        <f t="shared" si="14"/>
        <v/>
      </c>
      <c r="AA20" s="42"/>
      <c r="AE20" s="135" t="str">
        <f>初期条件設定表!U14</f>
        <v xml:space="preserve"> </v>
      </c>
      <c r="AF20" s="164" t="str">
        <f>初期条件設定表!V14</f>
        <v>I</v>
      </c>
    </row>
    <row r="21" spans="1:32" ht="45.9" customHeight="1">
      <c r="A21" s="85">
        <f t="shared" si="8"/>
        <v>45764</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45764</v>
      </c>
      <c r="Z21" s="41" t="str">
        <f t="shared" si="14"/>
        <v/>
      </c>
      <c r="AA21" s="42"/>
      <c r="AE21" s="135" t="str">
        <f>初期条件設定表!U15</f>
        <v xml:space="preserve"> </v>
      </c>
      <c r="AF21" s="164" t="str">
        <f>初期条件設定表!V15</f>
        <v>J</v>
      </c>
    </row>
    <row r="22" spans="1:32" ht="45.9" customHeight="1">
      <c r="A22" s="85">
        <f t="shared" si="8"/>
        <v>45765</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45765</v>
      </c>
      <c r="Z22" s="41" t="str">
        <f t="shared" si="14"/>
        <v/>
      </c>
      <c r="AA22" s="42"/>
      <c r="AE22" s="135" t="str">
        <f>初期条件設定表!U16</f>
        <v xml:space="preserve"> </v>
      </c>
      <c r="AF22" s="164" t="str">
        <f>初期条件設定表!V16</f>
        <v>K</v>
      </c>
    </row>
    <row r="23" spans="1:32" ht="45.9" customHeight="1">
      <c r="A23" s="85">
        <f t="shared" si="8"/>
        <v>45768</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45768</v>
      </c>
      <c r="Z23" s="41" t="str">
        <f t="shared" si="14"/>
        <v/>
      </c>
      <c r="AA23" s="42"/>
      <c r="AE23" s="135" t="str">
        <f>初期条件設定表!U17</f>
        <v xml:space="preserve"> </v>
      </c>
      <c r="AF23" s="164" t="str">
        <f>初期条件設定表!V17</f>
        <v>L</v>
      </c>
    </row>
    <row r="24" spans="1:32" ht="45.9" customHeight="1">
      <c r="A24" s="85">
        <f t="shared" si="8"/>
        <v>45769</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45769</v>
      </c>
      <c r="Z24" s="41" t="str">
        <f t="shared" si="14"/>
        <v/>
      </c>
      <c r="AA24" s="42"/>
      <c r="AE24" s="135" t="str">
        <f>初期条件設定表!U18</f>
        <v xml:space="preserve"> </v>
      </c>
      <c r="AF24" s="164" t="str">
        <f>初期条件設定表!V18</f>
        <v>M</v>
      </c>
    </row>
    <row r="25" spans="1:32" ht="45.9" customHeight="1">
      <c r="A25" s="85">
        <f t="shared" si="8"/>
        <v>45770</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45770</v>
      </c>
      <c r="Z25" s="41" t="str">
        <f t="shared" si="14"/>
        <v/>
      </c>
      <c r="AA25" s="42"/>
      <c r="AE25" s="135" t="str">
        <f>初期条件設定表!U19</f>
        <v xml:space="preserve"> </v>
      </c>
      <c r="AF25" s="164" t="str">
        <f>初期条件設定表!V19</f>
        <v>N</v>
      </c>
    </row>
    <row r="26" spans="1:32" ht="45.9" customHeight="1">
      <c r="A26" s="85">
        <f t="shared" si="8"/>
        <v>45771</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45771</v>
      </c>
      <c r="Z26" s="41" t="str">
        <f t="shared" si="14"/>
        <v/>
      </c>
      <c r="AA26" s="42"/>
      <c r="AE26" s="135" t="str">
        <f>初期条件設定表!U20</f>
        <v xml:space="preserve"> </v>
      </c>
      <c r="AF26" s="164" t="str">
        <f>初期条件設定表!V20</f>
        <v>O</v>
      </c>
    </row>
    <row r="27" spans="1:32" ht="45.9" customHeight="1">
      <c r="A27" s="85">
        <f t="shared" si="8"/>
        <v>45772</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45772</v>
      </c>
      <c r="Z27" s="41" t="str">
        <f t="shared" si="14"/>
        <v/>
      </c>
      <c r="AA27" s="42"/>
      <c r="AE27" s="135" t="str">
        <f>初期条件設定表!U21</f>
        <v xml:space="preserve"> </v>
      </c>
      <c r="AF27" s="164" t="str">
        <f>初期条件設定表!V21</f>
        <v>P</v>
      </c>
    </row>
    <row r="28" spans="1:32" ht="45.9" customHeight="1">
      <c r="A28" s="85">
        <f t="shared" si="8"/>
        <v>45775</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45775</v>
      </c>
      <c r="Z28" s="41" t="str">
        <f t="shared" si="14"/>
        <v/>
      </c>
      <c r="AA28" s="42"/>
      <c r="AE28" s="135" t="str">
        <f>初期条件設定表!U22</f>
        <v xml:space="preserve"> </v>
      </c>
      <c r="AF28" s="164" t="str">
        <f>初期条件設定表!V22</f>
        <v>Q</v>
      </c>
    </row>
    <row r="29" spans="1:32" ht="45.9" customHeight="1">
      <c r="A29" s="85">
        <f t="shared" si="8"/>
        <v>45776</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45776</v>
      </c>
      <c r="Z29" s="41" t="str">
        <f t="shared" si="14"/>
        <v/>
      </c>
      <c r="AA29" s="42"/>
      <c r="AE29" s="135" t="str">
        <f>初期条件設定表!U23</f>
        <v xml:space="preserve"> </v>
      </c>
      <c r="AF29" s="164" t="str">
        <f>初期条件設定表!V23</f>
        <v>R</v>
      </c>
    </row>
    <row r="30" spans="1:32" ht="45.9" customHeight="1">
      <c r="A30" s="85">
        <f t="shared" si="8"/>
        <v>45777</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45777</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157" t="s">
        <v>0</v>
      </c>
      <c r="M33" s="180"/>
      <c r="N33" s="170"/>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157" t="s">
        <v>0</v>
      </c>
      <c r="M34" s="160"/>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181" t="s">
        <v>84</v>
      </c>
      <c r="M35" s="165"/>
      <c r="N35" s="182"/>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6"/>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$AF$11:$AF$31</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AP51"/>
  <sheetViews>
    <sheetView zoomScale="70" zoomScaleNormal="70" workbookViewId="0">
      <selection activeCell="B9" sqref="B9"/>
    </sheetView>
  </sheetViews>
  <sheetFormatPr defaultColWidth="11.33203125" defaultRowHeight="13.2"/>
  <cols>
    <col min="1" max="1" width="19.1093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24" width="10.6640625" style="4" hidden="1" customWidth="1"/>
    <col min="25" max="25" width="17.1093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（対象外年対象外月支払分）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従事者別直接人件費集計表（前期）'!A16</f>
        <v>2025</v>
      </c>
      <c r="AK1" s="56"/>
      <c r="AL1" s="56"/>
      <c r="AM1" s="59" t="s">
        <v>41</v>
      </c>
      <c r="AN1" s="61" t="str">
        <f ca="1">RIGHT(CELL("filename",A1),LEN(CELL("filename",A1))-FIND("]",CELL("filename",A1)))</f>
        <v>2025年5月作業分（当月払いのみ使用）</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従事者別直接人件費集計表（前期）'!D16</f>
        <v>5</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45778</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45808</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t="str">
        <f>IF(初期条件設定表!C26="当月",'入力用 従事者別直接人件費集計表（前期）'!A16,"対象外")</f>
        <v>対象外</v>
      </c>
    </row>
    <row r="8" spans="1:42" s="106" customFormat="1" ht="24" customHeight="1" thickBot="1">
      <c r="A8" s="314"/>
      <c r="B8" s="316"/>
      <c r="C8" s="316"/>
      <c r="D8" s="316"/>
      <c r="E8" s="320"/>
      <c r="F8" s="321"/>
      <c r="G8" s="321"/>
      <c r="H8" s="322"/>
      <c r="I8" s="326"/>
      <c r="J8" s="326"/>
      <c r="K8" s="323"/>
      <c r="L8" s="324"/>
      <c r="M8" s="176" t="s">
        <v>116</v>
      </c>
      <c r="N8" s="177" t="s">
        <v>131</v>
      </c>
      <c r="O8" s="334"/>
      <c r="P8" s="333"/>
      <c r="Q8" s="333"/>
      <c r="R8" s="333"/>
      <c r="S8" s="333"/>
      <c r="T8" s="333"/>
      <c r="U8" s="333"/>
      <c r="V8" s="333"/>
      <c r="W8" s="330"/>
      <c r="X8" s="154"/>
      <c r="Y8" s="154"/>
      <c r="AI8" s="106" t="s">
        <v>109</v>
      </c>
      <c r="AJ8" s="107" t="str">
        <f>IF(初期条件設定表!C26="当月",'入力用 従事者別直接人件費集計表（前期）'!D16,"対象外")</f>
        <v>対象外</v>
      </c>
    </row>
    <row r="9" spans="1:42" ht="45.9" customHeight="1">
      <c r="A9" s="85">
        <f>Y9</f>
        <v>45778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45778</v>
      </c>
      <c r="AA9" s="42"/>
    </row>
    <row r="10" spans="1:42" ht="45.9" customHeight="1">
      <c r="A10" s="85">
        <f t="shared" ref="A10:A35" si="8">Y10</f>
        <v>45779</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45779</v>
      </c>
      <c r="AA10" s="42"/>
      <c r="AE10" s="162" t="s">
        <v>117</v>
      </c>
      <c r="AF10" s="162" t="s">
        <v>147</v>
      </c>
    </row>
    <row r="11" spans="1:42" ht="45.9" customHeight="1">
      <c r="A11" s="85">
        <f t="shared" si="8"/>
        <v>45782</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45782</v>
      </c>
      <c r="AA11" s="42"/>
      <c r="AE11" s="135" t="str">
        <f>初期条件設定表!U5</f>
        <v>　</v>
      </c>
      <c r="AF11" s="163" t="str">
        <f>初期条件設定表!V5</f>
        <v>　</v>
      </c>
    </row>
    <row r="12" spans="1:42" ht="45.9" customHeight="1">
      <c r="A12" s="85">
        <f t="shared" si="8"/>
        <v>45783</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45783</v>
      </c>
      <c r="AA12" s="42"/>
      <c r="AE12" s="135" t="str">
        <f>初期条件設定表!U6</f>
        <v>設計</v>
      </c>
      <c r="AF12" s="164" t="str">
        <f>初期条件設定表!V6</f>
        <v>A</v>
      </c>
    </row>
    <row r="13" spans="1:42" ht="45.9" customHeight="1">
      <c r="A13" s="85">
        <f t="shared" si="8"/>
        <v>45784</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45784</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45785</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45785</v>
      </c>
      <c r="Z14" s="41" t="str">
        <f t="shared" si="14"/>
        <v/>
      </c>
      <c r="AA14" s="42"/>
      <c r="AE14" s="135" t="str">
        <f>初期条件設定表!U8</f>
        <v>目標仕様</v>
      </c>
      <c r="AF14" s="164" t="str">
        <f>初期条件設定表!V8</f>
        <v>C</v>
      </c>
    </row>
    <row r="15" spans="1:42" ht="45.9" customHeight="1">
      <c r="A15" s="85">
        <f t="shared" si="8"/>
        <v>45786</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45786</v>
      </c>
      <c r="Z15" s="41" t="str">
        <f t="shared" si="14"/>
        <v/>
      </c>
      <c r="AA15" s="42"/>
      <c r="AE15" s="135" t="str">
        <f>初期条件設定表!U9</f>
        <v>プログラミング</v>
      </c>
      <c r="AF15" s="164" t="str">
        <f>初期条件設定表!V9</f>
        <v>D</v>
      </c>
    </row>
    <row r="16" spans="1:42" ht="45.9" customHeight="1">
      <c r="A16" s="85">
        <f t="shared" si="8"/>
        <v>45789</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45789</v>
      </c>
      <c r="Z16" s="41" t="str">
        <f t="shared" si="14"/>
        <v/>
      </c>
      <c r="AA16" s="42"/>
      <c r="AE16" s="135" t="str">
        <f>初期条件設定表!U10</f>
        <v>試作</v>
      </c>
      <c r="AF16" s="164" t="str">
        <f>初期条件設定表!V10</f>
        <v>E</v>
      </c>
    </row>
    <row r="17" spans="1:32" ht="45.9" customHeight="1">
      <c r="A17" s="85">
        <f t="shared" si="8"/>
        <v>45790</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45790</v>
      </c>
      <c r="Z17" s="41" t="str">
        <f t="shared" si="14"/>
        <v/>
      </c>
      <c r="AA17" s="42"/>
      <c r="AE17" s="135" t="str">
        <f>初期条件設定表!U11</f>
        <v>単体テスト</v>
      </c>
      <c r="AF17" s="164" t="str">
        <f>初期条件設定表!V11</f>
        <v>F</v>
      </c>
    </row>
    <row r="18" spans="1:32" ht="45.9" customHeight="1">
      <c r="A18" s="85">
        <f t="shared" si="8"/>
        <v>45791</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45791</v>
      </c>
      <c r="Z18" s="41" t="str">
        <f t="shared" si="14"/>
        <v/>
      </c>
      <c r="AA18" s="42"/>
      <c r="AE18" s="135" t="str">
        <f>初期条件設定表!U12</f>
        <v>総合テスト</v>
      </c>
      <c r="AF18" s="164" t="str">
        <f>初期条件設定表!V12</f>
        <v>G</v>
      </c>
    </row>
    <row r="19" spans="1:32" ht="45.9" customHeight="1">
      <c r="A19" s="85">
        <f t="shared" si="8"/>
        <v>45792</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45792</v>
      </c>
      <c r="Z19" s="41" t="str">
        <f t="shared" si="14"/>
        <v/>
      </c>
      <c r="AA19" s="42"/>
      <c r="AE19" s="135" t="str">
        <f>初期条件設定表!U13</f>
        <v xml:space="preserve"> </v>
      </c>
      <c r="AF19" s="164" t="str">
        <f>初期条件設定表!V13</f>
        <v>H</v>
      </c>
    </row>
    <row r="20" spans="1:32" ht="45.9" customHeight="1">
      <c r="A20" s="85">
        <f t="shared" si="8"/>
        <v>45793</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45793</v>
      </c>
      <c r="Z20" s="41" t="str">
        <f t="shared" si="14"/>
        <v/>
      </c>
      <c r="AA20" s="42"/>
      <c r="AE20" s="135" t="str">
        <f>初期条件設定表!U14</f>
        <v xml:space="preserve"> </v>
      </c>
      <c r="AF20" s="164" t="str">
        <f>初期条件設定表!V14</f>
        <v>I</v>
      </c>
    </row>
    <row r="21" spans="1:32" ht="45.9" customHeight="1">
      <c r="A21" s="85">
        <f t="shared" si="8"/>
        <v>45796</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45796</v>
      </c>
      <c r="Z21" s="41" t="str">
        <f t="shared" si="14"/>
        <v/>
      </c>
      <c r="AA21" s="42"/>
      <c r="AE21" s="135" t="str">
        <f>初期条件設定表!U15</f>
        <v xml:space="preserve"> </v>
      </c>
      <c r="AF21" s="164" t="str">
        <f>初期条件設定表!V15</f>
        <v>J</v>
      </c>
    </row>
    <row r="22" spans="1:32" ht="45.9" customHeight="1">
      <c r="A22" s="85">
        <f t="shared" si="8"/>
        <v>45797</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45797</v>
      </c>
      <c r="Z22" s="41" t="str">
        <f t="shared" si="14"/>
        <v/>
      </c>
      <c r="AA22" s="42"/>
      <c r="AE22" s="135" t="str">
        <f>初期条件設定表!U16</f>
        <v xml:space="preserve"> </v>
      </c>
      <c r="AF22" s="164" t="str">
        <f>初期条件設定表!V16</f>
        <v>K</v>
      </c>
    </row>
    <row r="23" spans="1:32" ht="45.9" customHeight="1">
      <c r="A23" s="85">
        <f t="shared" si="8"/>
        <v>45798</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45798</v>
      </c>
      <c r="Z23" s="41" t="str">
        <f t="shared" si="14"/>
        <v/>
      </c>
      <c r="AA23" s="42"/>
      <c r="AE23" s="135" t="str">
        <f>初期条件設定表!U17</f>
        <v xml:space="preserve"> </v>
      </c>
      <c r="AF23" s="164" t="str">
        <f>初期条件設定表!V17</f>
        <v>L</v>
      </c>
    </row>
    <row r="24" spans="1:32" ht="45.9" customHeight="1">
      <c r="A24" s="85">
        <f t="shared" si="8"/>
        <v>45799</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45799</v>
      </c>
      <c r="Z24" s="41" t="str">
        <f t="shared" si="14"/>
        <v/>
      </c>
      <c r="AA24" s="42"/>
      <c r="AE24" s="135" t="str">
        <f>初期条件設定表!U18</f>
        <v xml:space="preserve"> </v>
      </c>
      <c r="AF24" s="164" t="str">
        <f>初期条件設定表!V18</f>
        <v>M</v>
      </c>
    </row>
    <row r="25" spans="1:32" ht="45.9" customHeight="1">
      <c r="A25" s="85">
        <f t="shared" si="8"/>
        <v>45800</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45800</v>
      </c>
      <c r="Z25" s="41" t="str">
        <f t="shared" si="14"/>
        <v/>
      </c>
      <c r="AA25" s="42"/>
      <c r="AE25" s="135" t="str">
        <f>初期条件設定表!U19</f>
        <v xml:space="preserve"> </v>
      </c>
      <c r="AF25" s="164" t="str">
        <f>初期条件設定表!V19</f>
        <v>N</v>
      </c>
    </row>
    <row r="26" spans="1:32" ht="45.9" customHeight="1">
      <c r="A26" s="85">
        <f t="shared" si="8"/>
        <v>45803</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45803</v>
      </c>
      <c r="Z26" s="41" t="str">
        <f t="shared" si="14"/>
        <v/>
      </c>
      <c r="AA26" s="42"/>
      <c r="AE26" s="135" t="str">
        <f>初期条件設定表!U20</f>
        <v xml:space="preserve"> </v>
      </c>
      <c r="AF26" s="164" t="str">
        <f>初期条件設定表!V20</f>
        <v>O</v>
      </c>
    </row>
    <row r="27" spans="1:32" ht="45.9" customHeight="1">
      <c r="A27" s="85">
        <f t="shared" si="8"/>
        <v>45804</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45804</v>
      </c>
      <c r="Z27" s="41" t="str">
        <f t="shared" si="14"/>
        <v/>
      </c>
      <c r="AA27" s="42"/>
      <c r="AE27" s="135" t="str">
        <f>初期条件設定表!U21</f>
        <v xml:space="preserve"> </v>
      </c>
      <c r="AF27" s="164" t="str">
        <f>初期条件設定表!V21</f>
        <v>P</v>
      </c>
    </row>
    <row r="28" spans="1:32" ht="45.9" customHeight="1">
      <c r="A28" s="85">
        <f t="shared" si="8"/>
        <v>45805</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45805</v>
      </c>
      <c r="Z28" s="41" t="str">
        <f t="shared" si="14"/>
        <v/>
      </c>
      <c r="AA28" s="42"/>
      <c r="AE28" s="135" t="str">
        <f>初期条件設定表!U22</f>
        <v xml:space="preserve"> </v>
      </c>
      <c r="AF28" s="164" t="str">
        <f>初期条件設定表!V22</f>
        <v>Q</v>
      </c>
    </row>
    <row r="29" spans="1:32" ht="45.9" customHeight="1">
      <c r="A29" s="85">
        <f t="shared" si="8"/>
        <v>45806</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45806</v>
      </c>
      <c r="Z29" s="41" t="str">
        <f t="shared" si="14"/>
        <v/>
      </c>
      <c r="AA29" s="42"/>
      <c r="AE29" s="135" t="str">
        <f>初期条件設定表!U23</f>
        <v xml:space="preserve"> </v>
      </c>
      <c r="AF29" s="164" t="str">
        <f>初期条件設定表!V23</f>
        <v>R</v>
      </c>
    </row>
    <row r="30" spans="1:32" ht="45.9" customHeight="1">
      <c r="A30" s="85">
        <f t="shared" si="8"/>
        <v>45807</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45807</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83"/>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H5"/>
  <sheetViews>
    <sheetView zoomScale="85" zoomScaleNormal="85" workbookViewId="0">
      <selection sqref="A1:D1"/>
    </sheetView>
  </sheetViews>
  <sheetFormatPr defaultColWidth="9" defaultRowHeight="13.2"/>
  <cols>
    <col min="1" max="1" width="4.44140625" style="52" customWidth="1"/>
    <col min="2" max="2" width="42.109375" style="52" customWidth="1"/>
    <col min="3" max="3" width="69.33203125" style="52" bestFit="1" customWidth="1"/>
    <col min="4" max="4" width="29.44140625" style="52" customWidth="1"/>
    <col min="5" max="5" width="2" style="52" customWidth="1"/>
    <col min="6" max="8" width="9" style="52" hidden="1" customWidth="1"/>
    <col min="9" max="16384" width="9" style="52"/>
  </cols>
  <sheetData>
    <row r="1" spans="1:4" ht="24.75" customHeight="1">
      <c r="A1" s="267" t="s">
        <v>166</v>
      </c>
      <c r="B1" s="267"/>
      <c r="C1" s="267"/>
      <c r="D1" s="267"/>
    </row>
    <row r="2" spans="1:4" ht="24.75" customHeight="1">
      <c r="A2" s="226"/>
      <c r="B2" s="226"/>
      <c r="C2" s="226"/>
      <c r="D2" s="226"/>
    </row>
    <row r="3" spans="1:4" ht="24.75" customHeight="1">
      <c r="A3" s="226"/>
      <c r="B3" s="226"/>
      <c r="C3" s="226"/>
      <c r="D3" s="226"/>
    </row>
    <row r="4" spans="1:4" ht="15.75" customHeight="1">
      <c r="C4" s="84"/>
      <c r="D4" s="74"/>
    </row>
    <row r="5" spans="1:4" ht="15.75" customHeight="1">
      <c r="D5" s="74"/>
    </row>
  </sheetData>
  <sheetProtection sheet="1" objects="1" scenario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W51"/>
  <sheetViews>
    <sheetView zoomScaleNormal="100" workbookViewId="0">
      <selection activeCell="C6" sqref="C6:G6"/>
    </sheetView>
  </sheetViews>
  <sheetFormatPr defaultRowHeight="13.2"/>
  <cols>
    <col min="1" max="1" width="3.33203125" customWidth="1"/>
    <col min="2" max="2" width="13.109375" customWidth="1"/>
    <col min="3" max="10" width="8.6640625" customWidth="1"/>
    <col min="11" max="11" width="10.6640625" customWidth="1"/>
    <col min="12" max="12" width="10.6640625" hidden="1" customWidth="1"/>
    <col min="13" max="13" width="10.21875" hidden="1" customWidth="1"/>
    <col min="14" max="14" width="6.109375" hidden="1" customWidth="1"/>
    <col min="15" max="15" width="3.44140625" hidden="1" customWidth="1"/>
    <col min="16" max="17" width="9" hidden="1" customWidth="1"/>
    <col min="18" max="18" width="7" hidden="1" customWidth="1"/>
    <col min="19" max="19" width="4.109375" hidden="1" customWidth="1"/>
    <col min="20" max="20" width="7" hidden="1" customWidth="1"/>
    <col min="21" max="21" width="18.88671875" hidden="1" customWidth="1"/>
    <col min="22" max="22" width="15.21875" hidden="1" customWidth="1"/>
    <col min="23" max="23" width="10.44140625" hidden="1" customWidth="1"/>
    <col min="24" max="26" width="10.6640625" customWidth="1"/>
  </cols>
  <sheetData>
    <row r="1" spans="2:23" ht="27" customHeight="1" thickBot="1">
      <c r="B1" s="273" t="s">
        <v>158</v>
      </c>
      <c r="C1" s="273"/>
      <c r="D1" s="273"/>
      <c r="E1" s="273"/>
      <c r="F1" s="273"/>
      <c r="G1" s="273"/>
      <c r="H1" s="273"/>
      <c r="I1" s="273"/>
      <c r="J1" s="273"/>
      <c r="K1" s="273"/>
      <c r="M1" s="268" t="s">
        <v>80</v>
      </c>
      <c r="N1" s="269"/>
      <c r="O1" s="269"/>
      <c r="P1" s="269"/>
      <c r="Q1" s="269"/>
      <c r="R1" s="269"/>
      <c r="S1" s="269"/>
      <c r="T1" s="269"/>
      <c r="U1" s="270"/>
      <c r="V1" s="270"/>
      <c r="W1" s="271"/>
    </row>
    <row r="2" spans="2:23" ht="20.25" customHeight="1">
      <c r="B2" s="274" t="s">
        <v>98</v>
      </c>
      <c r="C2" s="274"/>
      <c r="D2" s="274"/>
      <c r="E2" s="274"/>
      <c r="F2" s="274"/>
      <c r="G2" s="274"/>
      <c r="H2" s="274"/>
      <c r="I2" s="274"/>
      <c r="J2" s="274"/>
      <c r="K2" s="274"/>
      <c r="M2" s="47"/>
      <c r="N2" s="51" t="s">
        <v>11</v>
      </c>
      <c r="O2" s="51" t="s">
        <v>12</v>
      </c>
      <c r="P2" s="51" t="s">
        <v>82</v>
      </c>
      <c r="Q2" s="48" t="s">
        <v>76</v>
      </c>
      <c r="R2" s="51" t="s">
        <v>81</v>
      </c>
      <c r="S2" s="51" t="s">
        <v>159</v>
      </c>
      <c r="T2" s="51" t="s">
        <v>99</v>
      </c>
      <c r="U2" s="187" t="s">
        <v>117</v>
      </c>
      <c r="V2" s="187" t="s">
        <v>131</v>
      </c>
      <c r="W2" s="188"/>
    </row>
    <row r="3" spans="2:23" ht="20.25" customHeight="1">
      <c r="B3" s="275"/>
      <c r="C3" s="275"/>
      <c r="D3" s="275"/>
      <c r="E3" s="275"/>
      <c r="F3" s="275"/>
      <c r="G3" s="275"/>
      <c r="H3" s="275"/>
      <c r="I3" s="275"/>
      <c r="J3" s="275"/>
      <c r="K3" s="275"/>
      <c r="M3" s="47"/>
      <c r="N3" s="51"/>
      <c r="O3" s="51"/>
      <c r="P3" s="51"/>
      <c r="Q3" s="48"/>
      <c r="R3" s="51"/>
      <c r="S3" s="51"/>
      <c r="T3" s="51"/>
      <c r="U3" s="172"/>
      <c r="V3" s="172"/>
      <c r="W3" s="188"/>
    </row>
    <row r="4" spans="2:23" ht="20.25" customHeight="1">
      <c r="B4" s="275"/>
      <c r="C4" s="275"/>
      <c r="D4" s="275"/>
      <c r="E4" s="275"/>
      <c r="F4" s="275"/>
      <c r="G4" s="275"/>
      <c r="H4" s="275"/>
      <c r="I4" s="275"/>
      <c r="J4" s="275"/>
      <c r="K4" s="275"/>
      <c r="M4" s="47"/>
      <c r="N4" s="51"/>
      <c r="O4" s="51"/>
      <c r="P4" s="51"/>
      <c r="Q4" s="48"/>
      <c r="R4" s="51"/>
      <c r="S4" s="51"/>
      <c r="T4" s="51"/>
      <c r="U4" s="172"/>
      <c r="V4" s="172"/>
      <c r="W4" s="188"/>
    </row>
    <row r="5" spans="2:23" s="52" customFormat="1" ht="20.25" customHeight="1">
      <c r="B5" s="132" t="s">
        <v>86</v>
      </c>
      <c r="M5" s="47">
        <v>1</v>
      </c>
      <c r="N5" s="254">
        <v>2024</v>
      </c>
      <c r="O5" s="230">
        <v>1</v>
      </c>
      <c r="P5" s="231" t="s">
        <v>70</v>
      </c>
      <c r="Q5" s="236" t="str">
        <f>IF(C18="","",C18)&amp;IF(OR(C19="",C19=C18),"",C19)&amp;IF(OR(C20="",C20=C19,C20=C18),"",C20)</f>
        <v>土日</v>
      </c>
      <c r="R5" s="231" t="s">
        <v>144</v>
      </c>
      <c r="S5" s="231">
        <v>1</v>
      </c>
      <c r="T5" s="237" t="s">
        <v>102</v>
      </c>
      <c r="U5" s="238" t="s">
        <v>128</v>
      </c>
      <c r="V5" s="238" t="s">
        <v>128</v>
      </c>
      <c r="W5" s="189"/>
    </row>
    <row r="6" spans="2:23" s="52" customFormat="1" ht="20.25" customHeight="1">
      <c r="B6" s="54" t="s">
        <v>27</v>
      </c>
      <c r="C6" s="276" t="s">
        <v>114</v>
      </c>
      <c r="D6" s="277"/>
      <c r="E6" s="277"/>
      <c r="F6" s="277"/>
      <c r="G6" s="278"/>
      <c r="M6" s="47">
        <v>2</v>
      </c>
      <c r="N6" s="255">
        <v>2025</v>
      </c>
      <c r="O6" s="232">
        <v>2</v>
      </c>
      <c r="P6" s="233" t="s">
        <v>36</v>
      </c>
      <c r="Q6" s="48"/>
      <c r="R6" s="233">
        <v>1</v>
      </c>
      <c r="S6" s="233">
        <v>2</v>
      </c>
      <c r="T6" s="239" t="s">
        <v>100</v>
      </c>
      <c r="U6" s="240" t="s">
        <v>176</v>
      </c>
      <c r="V6" s="240" t="str">
        <f t="shared" ref="V6:V15" si="0">C30</f>
        <v>A</v>
      </c>
      <c r="W6" s="189"/>
    </row>
    <row r="7" spans="2:23" s="52" customFormat="1" ht="20.25" customHeight="1">
      <c r="B7" s="54" t="s">
        <v>85</v>
      </c>
      <c r="C7" s="276" t="s">
        <v>167</v>
      </c>
      <c r="D7" s="277"/>
      <c r="E7" s="277"/>
      <c r="F7" s="277"/>
      <c r="G7" s="278"/>
      <c r="M7" s="47">
        <v>3</v>
      </c>
      <c r="N7" s="255">
        <v>2026</v>
      </c>
      <c r="O7" s="232">
        <v>3</v>
      </c>
      <c r="P7" s="233" t="s">
        <v>66</v>
      </c>
      <c r="Q7" s="48"/>
      <c r="R7" s="233">
        <v>2</v>
      </c>
      <c r="S7" s="233">
        <v>3</v>
      </c>
      <c r="T7" s="171"/>
      <c r="U7" s="240" t="s">
        <v>177</v>
      </c>
      <c r="V7" s="240" t="str">
        <f t="shared" si="0"/>
        <v>B</v>
      </c>
      <c r="W7" s="189"/>
    </row>
    <row r="8" spans="2:23" s="52" customFormat="1" ht="20.25" customHeight="1">
      <c r="M8" s="47">
        <v>4</v>
      </c>
      <c r="N8" s="252"/>
      <c r="O8" s="232">
        <v>4</v>
      </c>
      <c r="P8" s="233" t="s">
        <v>74</v>
      </c>
      <c r="Q8" s="48"/>
      <c r="R8" s="233">
        <v>3</v>
      </c>
      <c r="S8" s="233">
        <v>4</v>
      </c>
      <c r="T8" s="171"/>
      <c r="U8" s="240" t="s">
        <v>178</v>
      </c>
      <c r="V8" s="240" t="str">
        <f t="shared" si="0"/>
        <v>C</v>
      </c>
      <c r="W8" s="189"/>
    </row>
    <row r="9" spans="2:23" s="52" customFormat="1" ht="20.25" customHeight="1">
      <c r="B9" s="132" t="s">
        <v>57</v>
      </c>
      <c r="M9" s="47">
        <v>5</v>
      </c>
      <c r="N9" s="253"/>
      <c r="O9" s="232">
        <v>5</v>
      </c>
      <c r="P9" s="233" t="s">
        <v>67</v>
      </c>
      <c r="Q9" s="48"/>
      <c r="R9" s="233">
        <v>4</v>
      </c>
      <c r="S9" s="233">
        <v>5</v>
      </c>
      <c r="T9" s="171"/>
      <c r="U9" s="240" t="s">
        <v>129</v>
      </c>
      <c r="V9" s="240" t="str">
        <f t="shared" si="0"/>
        <v>D</v>
      </c>
      <c r="W9" s="189"/>
    </row>
    <row r="10" spans="2:23" s="52" customFormat="1" ht="20.25" customHeight="1">
      <c r="B10" s="54" t="s">
        <v>37</v>
      </c>
      <c r="C10" s="104">
        <v>0.375</v>
      </c>
      <c r="E10" s="55"/>
      <c r="F10" s="75" t="s">
        <v>43</v>
      </c>
      <c r="M10" s="47">
        <v>6</v>
      </c>
      <c r="N10" s="253"/>
      <c r="O10" s="232">
        <v>6</v>
      </c>
      <c r="P10" s="233" t="s">
        <v>68</v>
      </c>
      <c r="Q10" s="48"/>
      <c r="R10" s="233">
        <v>5</v>
      </c>
      <c r="S10" s="233">
        <v>6</v>
      </c>
      <c r="T10" s="171"/>
      <c r="U10" s="240" t="s">
        <v>179</v>
      </c>
      <c r="V10" s="240" t="str">
        <f t="shared" si="0"/>
        <v>E</v>
      </c>
      <c r="W10" s="189"/>
    </row>
    <row r="11" spans="2:23" s="52" customFormat="1" ht="20.25" customHeight="1">
      <c r="B11" s="54"/>
      <c r="C11" s="248"/>
      <c r="D11" s="249"/>
      <c r="E11" s="250"/>
      <c r="F11" s="75"/>
      <c r="H11" s="272" t="s">
        <v>91</v>
      </c>
      <c r="I11" s="272"/>
      <c r="J11" s="272"/>
      <c r="M11" s="47">
        <v>7</v>
      </c>
      <c r="N11" s="253"/>
      <c r="O11" s="232">
        <v>7</v>
      </c>
      <c r="P11" s="233" t="s">
        <v>69</v>
      </c>
      <c r="Q11" s="48"/>
      <c r="R11" s="233">
        <v>6</v>
      </c>
      <c r="S11" s="233">
        <v>7</v>
      </c>
      <c r="T11" s="171"/>
      <c r="U11" s="240" t="s">
        <v>180</v>
      </c>
      <c r="V11" s="240" t="str">
        <f t="shared" si="0"/>
        <v>F</v>
      </c>
      <c r="W11" s="189"/>
    </row>
    <row r="12" spans="2:23" s="52" customFormat="1" ht="20.25" customHeight="1">
      <c r="B12" s="54" t="s">
        <v>38</v>
      </c>
      <c r="C12" s="104">
        <v>0.5</v>
      </c>
      <c r="D12" s="53" t="s">
        <v>24</v>
      </c>
      <c r="E12" s="104">
        <v>0.54166666666666663</v>
      </c>
      <c r="F12" s="75" t="s">
        <v>44</v>
      </c>
      <c r="H12" s="272" t="s">
        <v>90</v>
      </c>
      <c r="I12" s="272"/>
      <c r="J12" s="272"/>
      <c r="M12" s="47">
        <v>8</v>
      </c>
      <c r="N12" s="253"/>
      <c r="O12" s="232">
        <v>8</v>
      </c>
      <c r="P12" s="235"/>
      <c r="Q12" s="48"/>
      <c r="R12" s="233">
        <v>7</v>
      </c>
      <c r="S12" s="233">
        <v>8</v>
      </c>
      <c r="T12" s="171"/>
      <c r="U12" s="240" t="s">
        <v>181</v>
      </c>
      <c r="V12" s="240" t="str">
        <f t="shared" si="0"/>
        <v>G</v>
      </c>
      <c r="W12" s="189"/>
    </row>
    <row r="13" spans="2:23" s="52" customFormat="1" ht="20.25" customHeight="1">
      <c r="B13" s="54"/>
      <c r="C13" s="248"/>
      <c r="D13" s="249"/>
      <c r="E13" s="251"/>
      <c r="F13" s="75"/>
      <c r="H13" s="272" t="s">
        <v>92</v>
      </c>
      <c r="I13" s="272"/>
      <c r="J13" s="272"/>
      <c r="M13" s="47">
        <v>9</v>
      </c>
      <c r="N13" s="253"/>
      <c r="O13" s="232">
        <v>9</v>
      </c>
      <c r="P13" s="48"/>
      <c r="Q13" s="48"/>
      <c r="R13" s="233">
        <v>8</v>
      </c>
      <c r="S13" s="233">
        <v>9</v>
      </c>
      <c r="T13" s="171"/>
      <c r="U13" s="240" t="s">
        <v>183</v>
      </c>
      <c r="V13" s="240" t="str">
        <f t="shared" si="0"/>
        <v>H</v>
      </c>
      <c r="W13" s="189"/>
    </row>
    <row r="14" spans="2:23" s="52" customFormat="1" ht="20.25" customHeight="1">
      <c r="B14" s="54" t="s">
        <v>39</v>
      </c>
      <c r="C14" s="104">
        <v>0.75</v>
      </c>
      <c r="E14" s="55"/>
      <c r="F14" s="75" t="s">
        <v>45</v>
      </c>
      <c r="M14" s="47">
        <v>10</v>
      </c>
      <c r="N14" s="253"/>
      <c r="O14" s="232">
        <v>10</v>
      </c>
      <c r="P14" s="48"/>
      <c r="Q14" s="48"/>
      <c r="R14" s="233">
        <v>9</v>
      </c>
      <c r="S14" s="233">
        <v>10</v>
      </c>
      <c r="T14" s="171"/>
      <c r="U14" s="240" t="s">
        <v>183</v>
      </c>
      <c r="V14" s="240" t="str">
        <f t="shared" si="0"/>
        <v>I</v>
      </c>
      <c r="W14" s="189"/>
    </row>
    <row r="15" spans="2:23" s="52" customFormat="1" ht="20.25" customHeight="1">
      <c r="B15" s="54" t="s">
        <v>108</v>
      </c>
      <c r="C15" s="104">
        <v>0.33333333333333331</v>
      </c>
      <c r="E15" s="75"/>
      <c r="M15" s="47">
        <v>11</v>
      </c>
      <c r="N15" s="48"/>
      <c r="O15" s="232">
        <v>11</v>
      </c>
      <c r="P15" s="48"/>
      <c r="Q15" s="48"/>
      <c r="R15" s="233">
        <v>10</v>
      </c>
      <c r="S15" s="233">
        <v>11</v>
      </c>
      <c r="T15" s="171"/>
      <c r="U15" s="240" t="s">
        <v>183</v>
      </c>
      <c r="V15" s="240" t="str">
        <f t="shared" si="0"/>
        <v>J</v>
      </c>
      <c r="W15" s="189"/>
    </row>
    <row r="16" spans="2:23" s="52" customFormat="1" ht="20.25" customHeight="1">
      <c r="M16" s="47">
        <v>12</v>
      </c>
      <c r="N16" s="48"/>
      <c r="O16" s="234">
        <v>12</v>
      </c>
      <c r="P16" s="48"/>
      <c r="Q16" s="48"/>
      <c r="R16" s="233">
        <v>11</v>
      </c>
      <c r="S16" s="233">
        <v>12</v>
      </c>
      <c r="T16" s="171"/>
      <c r="U16" s="240" t="s">
        <v>130</v>
      </c>
      <c r="V16" s="240" t="str">
        <f t="shared" ref="V16:V25" si="1">H30</f>
        <v>K</v>
      </c>
      <c r="W16" s="189"/>
    </row>
    <row r="17" spans="2:23" s="52" customFormat="1" ht="20.25" customHeight="1">
      <c r="B17" s="134" t="s">
        <v>87</v>
      </c>
      <c r="C17" s="13"/>
      <c r="D17" s="13"/>
      <c r="E17" s="13"/>
      <c r="M17" s="47">
        <v>13</v>
      </c>
      <c r="N17" s="48"/>
      <c r="O17" s="48"/>
      <c r="P17" s="48"/>
      <c r="Q17" s="48"/>
      <c r="R17" s="233">
        <v>12</v>
      </c>
      <c r="S17" s="233">
        <v>13</v>
      </c>
      <c r="T17" s="171"/>
      <c r="U17" s="240" t="s">
        <v>130</v>
      </c>
      <c r="V17" s="240" t="str">
        <f t="shared" si="1"/>
        <v>L</v>
      </c>
      <c r="W17" s="189"/>
    </row>
    <row r="18" spans="2:23" s="52" customFormat="1" ht="20.25" customHeight="1">
      <c r="B18" s="46" t="s">
        <v>71</v>
      </c>
      <c r="C18" s="105" t="s">
        <v>70</v>
      </c>
      <c r="D18" s="24"/>
      <c r="E18" s="73" t="s">
        <v>75</v>
      </c>
      <c r="M18" s="47">
        <v>14</v>
      </c>
      <c r="N18" s="48"/>
      <c r="O18" s="48"/>
      <c r="P18" s="48"/>
      <c r="Q18" s="48"/>
      <c r="R18" s="233">
        <v>13</v>
      </c>
      <c r="S18" s="233">
        <v>14</v>
      </c>
      <c r="T18" s="171"/>
      <c r="U18" s="240" t="s">
        <v>130</v>
      </c>
      <c r="V18" s="240" t="str">
        <f t="shared" si="1"/>
        <v>M</v>
      </c>
      <c r="W18" s="189"/>
    </row>
    <row r="19" spans="2:23" s="52" customFormat="1" ht="20.25" customHeight="1">
      <c r="B19" s="39" t="s">
        <v>72</v>
      </c>
      <c r="C19" s="105" t="s">
        <v>36</v>
      </c>
      <c r="D19" s="12"/>
      <c r="E19" s="73" t="s">
        <v>89</v>
      </c>
      <c r="M19" s="47">
        <v>15</v>
      </c>
      <c r="N19" s="48"/>
      <c r="O19" s="48"/>
      <c r="P19" s="48"/>
      <c r="Q19" s="48"/>
      <c r="R19" s="233">
        <v>14</v>
      </c>
      <c r="S19" s="233">
        <v>15</v>
      </c>
      <c r="T19" s="171"/>
      <c r="U19" s="240" t="s">
        <v>130</v>
      </c>
      <c r="V19" s="240" t="str">
        <f t="shared" si="1"/>
        <v>N</v>
      </c>
      <c r="W19" s="189"/>
    </row>
    <row r="20" spans="2:23" s="52" customFormat="1" ht="20.25" customHeight="1">
      <c r="B20" s="46" t="s">
        <v>73</v>
      </c>
      <c r="C20" s="105"/>
      <c r="D20" s="24"/>
      <c r="E20" s="73" t="s">
        <v>88</v>
      </c>
      <c r="M20" s="47">
        <v>16</v>
      </c>
      <c r="N20" s="48"/>
      <c r="O20" s="48"/>
      <c r="P20" s="48"/>
      <c r="Q20" s="48"/>
      <c r="R20" s="233">
        <v>15</v>
      </c>
      <c r="S20" s="233">
        <v>16</v>
      </c>
      <c r="T20" s="171"/>
      <c r="U20" s="240" t="s">
        <v>130</v>
      </c>
      <c r="V20" s="240" t="str">
        <f t="shared" si="1"/>
        <v>O</v>
      </c>
      <c r="W20" s="189"/>
    </row>
    <row r="21" spans="2:23" s="52" customFormat="1" ht="20.25" customHeight="1">
      <c r="B21" s="13"/>
      <c r="C21" s="73" t="s">
        <v>93</v>
      </c>
      <c r="D21" s="13"/>
      <c r="E21" s="13"/>
      <c r="M21" s="47">
        <v>17</v>
      </c>
      <c r="N21" s="48"/>
      <c r="O21" s="48"/>
      <c r="P21" s="48"/>
      <c r="Q21" s="48"/>
      <c r="R21" s="233">
        <v>16</v>
      </c>
      <c r="S21" s="233">
        <v>17</v>
      </c>
      <c r="T21" s="171"/>
      <c r="U21" s="240" t="s">
        <v>130</v>
      </c>
      <c r="V21" s="240" t="str">
        <f t="shared" si="1"/>
        <v>P</v>
      </c>
      <c r="W21" s="189"/>
    </row>
    <row r="22" spans="2:23" s="52" customFormat="1" ht="20.25" customHeight="1">
      <c r="B22" s="24"/>
      <c r="C22" s="263" t="s">
        <v>94</v>
      </c>
      <c r="D22" s="24"/>
      <c r="E22" s="24"/>
      <c r="M22" s="47">
        <v>18</v>
      </c>
      <c r="N22" s="48"/>
      <c r="O22" s="48"/>
      <c r="P22" s="48"/>
      <c r="Q22" s="48"/>
      <c r="R22" s="233">
        <v>17</v>
      </c>
      <c r="S22" s="233">
        <v>18</v>
      </c>
      <c r="T22" s="171"/>
      <c r="U22" s="240" t="s">
        <v>130</v>
      </c>
      <c r="V22" s="240" t="str">
        <f t="shared" si="1"/>
        <v>Q</v>
      </c>
      <c r="W22" s="189"/>
    </row>
    <row r="23" spans="2:23" s="52" customFormat="1" ht="20.25" customHeight="1">
      <c r="B23" s="133" t="s">
        <v>65</v>
      </c>
      <c r="C23" s="12"/>
      <c r="D23" s="12"/>
      <c r="E23" s="12"/>
      <c r="F23"/>
      <c r="G23"/>
      <c r="H23"/>
      <c r="I23"/>
      <c r="J23"/>
      <c r="M23" s="47">
        <v>19</v>
      </c>
      <c r="N23" s="48"/>
      <c r="O23" s="48"/>
      <c r="P23" s="48"/>
      <c r="Q23" s="48"/>
      <c r="R23" s="233">
        <v>18</v>
      </c>
      <c r="S23" s="233">
        <v>19</v>
      </c>
      <c r="T23" s="171"/>
      <c r="U23" s="240" t="s">
        <v>130</v>
      </c>
      <c r="V23" s="240" t="str">
        <f t="shared" si="1"/>
        <v>R</v>
      </c>
      <c r="W23" s="189"/>
    </row>
    <row r="24" spans="2:23" s="52" customFormat="1" ht="20.25" customHeight="1">
      <c r="B24" s="39" t="s">
        <v>40</v>
      </c>
      <c r="C24" s="105" t="s">
        <v>144</v>
      </c>
      <c r="D24" s="12" t="s">
        <v>36</v>
      </c>
      <c r="E24" s="76" t="s">
        <v>187</v>
      </c>
      <c r="F24"/>
      <c r="G24"/>
      <c r="H24"/>
      <c r="I24"/>
      <c r="J24"/>
      <c r="M24" s="47">
        <v>20</v>
      </c>
      <c r="N24" s="48"/>
      <c r="O24" s="48"/>
      <c r="P24" s="48"/>
      <c r="Q24" s="48"/>
      <c r="R24" s="233">
        <v>19</v>
      </c>
      <c r="S24" s="233">
        <v>20</v>
      </c>
      <c r="T24" s="171"/>
      <c r="U24" s="240" t="s">
        <v>130</v>
      </c>
      <c r="V24" s="240" t="str">
        <f t="shared" si="1"/>
        <v>S</v>
      </c>
      <c r="W24" s="189"/>
    </row>
    <row r="25" spans="2:23" s="52" customFormat="1" ht="20.25" customHeight="1">
      <c r="C25" s="75" t="s">
        <v>95</v>
      </c>
      <c r="M25" s="47">
        <v>21</v>
      </c>
      <c r="N25" s="48"/>
      <c r="O25" s="48"/>
      <c r="P25" s="48"/>
      <c r="Q25" s="48"/>
      <c r="R25" s="233">
        <v>20</v>
      </c>
      <c r="S25" s="233">
        <v>21</v>
      </c>
      <c r="T25" s="171"/>
      <c r="U25" s="240" t="s">
        <v>130</v>
      </c>
      <c r="V25" s="240" t="str">
        <f t="shared" si="1"/>
        <v>T</v>
      </c>
      <c r="W25" s="189"/>
    </row>
    <row r="26" spans="2:23" s="52" customFormat="1" ht="20.25" customHeight="1">
      <c r="B26" s="54" t="s">
        <v>99</v>
      </c>
      <c r="C26" s="105" t="s">
        <v>100</v>
      </c>
      <c r="M26" s="47">
        <v>22</v>
      </c>
      <c r="N26" s="48"/>
      <c r="O26" s="48"/>
      <c r="P26" s="48"/>
      <c r="Q26" s="48"/>
      <c r="R26" s="233">
        <v>21</v>
      </c>
      <c r="S26" s="233">
        <v>22</v>
      </c>
      <c r="T26" s="171"/>
      <c r="U26" s="241" t="s">
        <v>130</v>
      </c>
      <c r="V26" s="241" t="s">
        <v>130</v>
      </c>
      <c r="W26" s="189"/>
    </row>
    <row r="27" spans="2:23" s="52" customFormat="1" ht="20.25" customHeight="1">
      <c r="C27" s="75" t="s">
        <v>101</v>
      </c>
      <c r="M27" s="47">
        <v>23</v>
      </c>
      <c r="N27" s="48"/>
      <c r="O27" s="48"/>
      <c r="P27" s="48"/>
      <c r="Q27" s="48"/>
      <c r="R27" s="233">
        <v>22</v>
      </c>
      <c r="S27" s="233">
        <v>23</v>
      </c>
      <c r="T27" s="171"/>
      <c r="U27" s="171"/>
      <c r="V27" s="171"/>
      <c r="W27" s="189"/>
    </row>
    <row r="28" spans="2:23" s="52" customFormat="1" ht="20.25" customHeight="1">
      <c r="C28" s="227" t="s">
        <v>186</v>
      </c>
      <c r="M28" s="47">
        <v>24</v>
      </c>
      <c r="N28" s="48"/>
      <c r="O28" s="48"/>
      <c r="P28" s="48"/>
      <c r="Q28" s="48"/>
      <c r="R28" s="233">
        <v>23</v>
      </c>
      <c r="S28" s="233">
        <v>24</v>
      </c>
      <c r="T28" s="171"/>
      <c r="U28" s="171"/>
      <c r="V28" s="171"/>
      <c r="W28" s="189"/>
    </row>
    <row r="29" spans="2:23" s="52" customFormat="1" ht="20.25" customHeight="1">
      <c r="B29" s="133" t="s">
        <v>132</v>
      </c>
      <c r="M29" s="47">
        <v>25</v>
      </c>
      <c r="N29" s="48"/>
      <c r="O29" s="48"/>
      <c r="P29" s="48"/>
      <c r="Q29" s="48"/>
      <c r="R29" s="233">
        <v>24</v>
      </c>
      <c r="S29" s="233">
        <v>25</v>
      </c>
      <c r="T29" s="171"/>
      <c r="U29" s="171"/>
      <c r="V29" s="171"/>
      <c r="W29" s="189"/>
    </row>
    <row r="30" spans="2:23" s="52" customFormat="1" ht="13.65" customHeight="1" thickBot="1">
      <c r="B30" s="52">
        <v>1</v>
      </c>
      <c r="C30" s="279" t="s">
        <v>118</v>
      </c>
      <c r="D30" s="279"/>
      <c r="E30" s="279"/>
      <c r="G30" s="52">
        <v>11</v>
      </c>
      <c r="H30" s="279" t="s">
        <v>133</v>
      </c>
      <c r="I30" s="279"/>
      <c r="J30" s="279"/>
      <c r="M30" s="47">
        <v>26</v>
      </c>
      <c r="N30" s="48"/>
      <c r="O30" s="48"/>
      <c r="P30" s="48"/>
      <c r="Q30" s="48"/>
      <c r="R30" s="233">
        <v>25</v>
      </c>
      <c r="S30" s="233">
        <v>26</v>
      </c>
      <c r="T30" s="171"/>
      <c r="U30" s="171"/>
      <c r="V30" s="171"/>
      <c r="W30" s="189"/>
    </row>
    <row r="31" spans="2:23" ht="13.65" customHeight="1" thickBot="1">
      <c r="B31" s="52">
        <v>2</v>
      </c>
      <c r="C31" s="279" t="s">
        <v>120</v>
      </c>
      <c r="D31" s="279"/>
      <c r="E31" s="279"/>
      <c r="F31" s="52"/>
      <c r="G31" s="52">
        <v>12</v>
      </c>
      <c r="H31" s="279" t="s">
        <v>134</v>
      </c>
      <c r="I31" s="279"/>
      <c r="J31" s="279"/>
      <c r="M31" s="47">
        <v>27</v>
      </c>
      <c r="N31" s="48"/>
      <c r="O31" s="48"/>
      <c r="P31" s="48"/>
      <c r="Q31" s="48"/>
      <c r="R31" s="233">
        <v>26</v>
      </c>
      <c r="S31" s="233">
        <v>27</v>
      </c>
      <c r="T31" s="171"/>
      <c r="U31" s="131">
        <f>IF(AND($N$39="",$P$39="",$R$39=""),"",DATE($N$39,$P$39,$R$39))</f>
        <v>45536</v>
      </c>
      <c r="V31" s="184"/>
      <c r="W31" s="188"/>
    </row>
    <row r="32" spans="2:23" ht="13.65" customHeight="1" thickBot="1">
      <c r="B32" s="52">
        <v>3</v>
      </c>
      <c r="C32" s="279" t="s">
        <v>122</v>
      </c>
      <c r="D32" s="279"/>
      <c r="E32" s="279"/>
      <c r="F32" s="52"/>
      <c r="G32" s="52">
        <v>13</v>
      </c>
      <c r="H32" s="279" t="s">
        <v>135</v>
      </c>
      <c r="I32" s="279"/>
      <c r="J32" s="279"/>
      <c r="M32" s="47">
        <v>28</v>
      </c>
      <c r="N32" s="48"/>
      <c r="O32" s="48"/>
      <c r="P32" s="48"/>
      <c r="Q32" s="48"/>
      <c r="R32" s="233">
        <v>27</v>
      </c>
      <c r="S32" s="233">
        <v>28</v>
      </c>
      <c r="T32" s="171"/>
      <c r="U32" s="127">
        <f>IF(AND($N$40="",$P$40="",$R$40=""),"",DATE($N$40,$P$40,$R$40))</f>
        <v>46173</v>
      </c>
      <c r="V32" s="224">
        <f>IF(U32&lt;=W42,1,0)</f>
        <v>0</v>
      </c>
      <c r="W32" s="188"/>
    </row>
    <row r="33" spans="2:23" ht="13.65" customHeight="1">
      <c r="B33" s="52">
        <v>4</v>
      </c>
      <c r="C33" s="279" t="s">
        <v>124</v>
      </c>
      <c r="D33" s="279"/>
      <c r="E33" s="279"/>
      <c r="F33" s="52"/>
      <c r="G33" s="52">
        <v>14</v>
      </c>
      <c r="H33" s="279" t="s">
        <v>136</v>
      </c>
      <c r="I33" s="279"/>
      <c r="J33" s="279"/>
      <c r="M33" s="47">
        <v>29</v>
      </c>
      <c r="N33" s="48"/>
      <c r="O33" s="48"/>
      <c r="P33" s="48"/>
      <c r="Q33" s="48"/>
      <c r="R33" s="233">
        <v>28</v>
      </c>
      <c r="S33" s="233">
        <v>29</v>
      </c>
      <c r="T33" s="171"/>
      <c r="U33" s="172"/>
      <c r="V33" s="172"/>
      <c r="W33" s="188"/>
    </row>
    <row r="34" spans="2:23" ht="13.65" customHeight="1">
      <c r="B34" s="52">
        <v>5</v>
      </c>
      <c r="C34" s="279" t="s">
        <v>126</v>
      </c>
      <c r="D34" s="279"/>
      <c r="E34" s="279"/>
      <c r="F34" s="52"/>
      <c r="G34" s="52">
        <v>15</v>
      </c>
      <c r="H34" s="279" t="s">
        <v>137</v>
      </c>
      <c r="I34" s="279"/>
      <c r="J34" s="279"/>
      <c r="M34" s="47">
        <v>30</v>
      </c>
      <c r="N34" s="48"/>
      <c r="O34" s="48"/>
      <c r="P34" s="48"/>
      <c r="Q34" s="48"/>
      <c r="R34" s="233"/>
      <c r="S34" s="233">
        <v>30</v>
      </c>
      <c r="T34" s="171"/>
      <c r="U34" s="172"/>
      <c r="V34" t="s">
        <v>164</v>
      </c>
      <c r="W34" s="188"/>
    </row>
    <row r="35" spans="2:23" ht="13.65" customHeight="1">
      <c r="B35" s="52">
        <v>6</v>
      </c>
      <c r="C35" s="279" t="s">
        <v>119</v>
      </c>
      <c r="D35" s="279"/>
      <c r="E35" s="279"/>
      <c r="G35" s="52">
        <v>16</v>
      </c>
      <c r="H35" s="279" t="s">
        <v>138</v>
      </c>
      <c r="I35" s="279"/>
      <c r="J35" s="279"/>
      <c r="M35" s="47">
        <v>31</v>
      </c>
      <c r="N35" s="48"/>
      <c r="O35" s="48"/>
      <c r="P35" s="48"/>
      <c r="Q35" s="48"/>
      <c r="R35" s="233"/>
      <c r="S35" s="233">
        <v>31</v>
      </c>
      <c r="T35" s="171"/>
      <c r="U35" s="172"/>
      <c r="V35" t="s">
        <v>163</v>
      </c>
      <c r="W35" s="188"/>
    </row>
    <row r="36" spans="2:23" ht="13.65" customHeight="1">
      <c r="B36" s="52">
        <v>7</v>
      </c>
      <c r="C36" s="279" t="s">
        <v>121</v>
      </c>
      <c r="D36" s="279"/>
      <c r="E36" s="279"/>
      <c r="G36" s="52">
        <v>17</v>
      </c>
      <c r="H36" s="279" t="s">
        <v>139</v>
      </c>
      <c r="I36" s="279"/>
      <c r="J36" s="279"/>
      <c r="M36" s="47">
        <v>32</v>
      </c>
      <c r="N36" s="48"/>
      <c r="O36" s="48"/>
      <c r="P36" s="48"/>
      <c r="Q36" s="48"/>
      <c r="R36" s="233"/>
      <c r="S36" s="233"/>
      <c r="T36" s="171"/>
      <c r="U36" s="172"/>
      <c r="V36" s="172"/>
      <c r="W36" s="188"/>
    </row>
    <row r="37" spans="2:23" ht="13.65" customHeight="1">
      <c r="B37" s="52">
        <v>8</v>
      </c>
      <c r="C37" s="279" t="s">
        <v>123</v>
      </c>
      <c r="D37" s="279"/>
      <c r="E37" s="279"/>
      <c r="G37" s="52">
        <v>18</v>
      </c>
      <c r="H37" s="279" t="s">
        <v>140</v>
      </c>
      <c r="I37" s="279"/>
      <c r="J37" s="279"/>
      <c r="M37" s="47">
        <v>33</v>
      </c>
      <c r="N37" s="48"/>
      <c r="O37" s="48"/>
      <c r="P37" s="48"/>
      <c r="Q37" s="48"/>
      <c r="R37" s="235"/>
      <c r="S37" s="235"/>
      <c r="T37" s="171"/>
      <c r="U37" s="172"/>
      <c r="V37" s="172"/>
      <c r="W37" s="188"/>
    </row>
    <row r="38" spans="2:23" ht="13.65" customHeight="1" thickBot="1">
      <c r="B38" s="52">
        <v>9</v>
      </c>
      <c r="C38" s="279" t="s">
        <v>125</v>
      </c>
      <c r="D38" s="279"/>
      <c r="E38" s="279"/>
      <c r="G38" s="52">
        <v>19</v>
      </c>
      <c r="H38" s="279" t="s">
        <v>141</v>
      </c>
      <c r="I38" s="279"/>
      <c r="J38" s="279"/>
      <c r="M38" s="47"/>
      <c r="N38" s="146"/>
      <c r="O38" s="48"/>
      <c r="P38" s="48"/>
      <c r="Q38" s="48"/>
      <c r="R38" s="48"/>
      <c r="S38" s="48"/>
      <c r="T38" s="48"/>
      <c r="U38" s="172"/>
      <c r="V38" s="172"/>
      <c r="W38" s="188"/>
    </row>
    <row r="39" spans="2:23" ht="13.65" customHeight="1" thickBot="1">
      <c r="B39" s="52">
        <v>10</v>
      </c>
      <c r="C39" s="279" t="s">
        <v>127</v>
      </c>
      <c r="D39" s="279"/>
      <c r="E39" s="279"/>
      <c r="G39" s="52">
        <v>20</v>
      </c>
      <c r="H39" s="279" t="s">
        <v>142</v>
      </c>
      <c r="I39" s="279"/>
      <c r="J39" s="279"/>
      <c r="M39" s="205" t="s">
        <v>153</v>
      </c>
      <c r="N39" s="229">
        <v>2024</v>
      </c>
      <c r="O39" s="48" t="s">
        <v>111</v>
      </c>
      <c r="P39" s="229">
        <v>9</v>
      </c>
      <c r="Q39" s="48" t="s">
        <v>112</v>
      </c>
      <c r="R39" s="229">
        <v>1</v>
      </c>
      <c r="S39" s="172" t="s">
        <v>36</v>
      </c>
      <c r="T39" s="172"/>
      <c r="U39" s="172" t="s">
        <v>145</v>
      </c>
      <c r="V39" s="172"/>
      <c r="W39" s="188"/>
    </row>
    <row r="40" spans="2:23">
      <c r="M40" s="209" t="s">
        <v>154</v>
      </c>
      <c r="N40" s="242">
        <f>E42</f>
        <v>2026</v>
      </c>
      <c r="O40" s="48" t="s">
        <v>111</v>
      </c>
      <c r="P40" s="242">
        <f>G42</f>
        <v>5</v>
      </c>
      <c r="Q40" s="48" t="s">
        <v>112</v>
      </c>
      <c r="R40" s="242">
        <f>I42</f>
        <v>31</v>
      </c>
      <c r="S40" s="172" t="s">
        <v>36</v>
      </c>
      <c r="T40" s="172"/>
      <c r="U40" s="172" t="s">
        <v>146</v>
      </c>
      <c r="V40" s="172"/>
      <c r="W40" s="188"/>
    </row>
    <row r="41" spans="2:23" ht="13.8" thickBot="1">
      <c r="B41" s="186" t="s">
        <v>143</v>
      </c>
      <c r="L41" s="110"/>
      <c r="M41" s="47"/>
      <c r="N41" s="185"/>
      <c r="O41" s="48"/>
      <c r="P41" s="172"/>
      <c r="Q41" s="48"/>
      <c r="R41" s="172"/>
      <c r="S41" s="172"/>
      <c r="T41" s="172"/>
      <c r="U41" s="172"/>
      <c r="V41" s="172"/>
      <c r="W41" s="228" t="s">
        <v>168</v>
      </c>
    </row>
    <row r="42" spans="2:23" ht="14.4" thickTop="1" thickBot="1">
      <c r="B42" s="172"/>
      <c r="C42" s="208" t="s">
        <v>157</v>
      </c>
      <c r="D42" s="171"/>
      <c r="E42" s="218">
        <v>2026</v>
      </c>
      <c r="F42" s="172" t="s">
        <v>11</v>
      </c>
      <c r="G42" s="218">
        <v>5</v>
      </c>
      <c r="H42" s="172" t="s">
        <v>12</v>
      </c>
      <c r="I42" s="218">
        <v>31</v>
      </c>
      <c r="J42" s="172" t="s">
        <v>36</v>
      </c>
      <c r="M42" s="47" t="s">
        <v>155</v>
      </c>
      <c r="O42">
        <v>1</v>
      </c>
      <c r="P42" s="280" t="str">
        <f>"報告期間："&amp;初期条件設定表!N39&amp;"年 "&amp;初期条件設定表!P39&amp;"月 ～ "&amp;初期条件設定表!N40&amp;"年 "&amp;初期条件設定表!P40&amp;"月まで（実績報告分）"</f>
        <v>報告期間：2024年 9月 ～ 2026年 5月まで（実績報告分）</v>
      </c>
      <c r="Q42" s="281"/>
      <c r="R42" s="281"/>
      <c r="S42" s="281"/>
      <c r="T42" s="281"/>
      <c r="U42" s="281"/>
      <c r="V42" s="282"/>
      <c r="W42" s="243">
        <v>45808</v>
      </c>
    </row>
    <row r="43" spans="2:23" ht="14.4" thickTop="1" thickBot="1">
      <c r="M43" s="47" t="s">
        <v>156</v>
      </c>
      <c r="N43" s="48"/>
      <c r="O43" s="48">
        <v>0</v>
      </c>
      <c r="P43" s="280" t="str">
        <f>"報告期間："&amp;初期条件設定表!N39&amp;"年 "&amp;初期条件設定表!P39&amp;"月 ～ "&amp;YEAR(W42)&amp;"年"&amp;MONTH(W42)&amp;"月"&amp;"まで（遂行状況報告分）"</f>
        <v>報告期間：2024年 9月 ～ 2025年5月まで（遂行状況報告分）</v>
      </c>
      <c r="Q43" s="281"/>
      <c r="R43" s="281"/>
      <c r="S43" s="281"/>
      <c r="T43" s="281"/>
      <c r="U43" s="281"/>
      <c r="V43" s="282"/>
      <c r="W43" s="188"/>
    </row>
    <row r="44" spans="2:23" ht="13.8" thickTop="1">
      <c r="L44" s="172"/>
      <c r="M44" s="49"/>
      <c r="N44" s="50"/>
      <c r="O44" s="50"/>
      <c r="P44" s="190"/>
      <c r="Q44" s="50"/>
      <c r="R44" s="190"/>
      <c r="S44" s="190"/>
      <c r="T44" s="190"/>
      <c r="U44" s="190"/>
      <c r="V44" s="190"/>
      <c r="W44" s="191"/>
    </row>
    <row r="45" spans="2:23" ht="7.5" customHeight="1">
      <c r="L45" s="172"/>
      <c r="M45" s="48"/>
      <c r="N45" s="48"/>
      <c r="O45" s="48"/>
      <c r="P45" s="172"/>
      <c r="Q45" s="48"/>
      <c r="R45" s="172"/>
      <c r="S45" s="172"/>
      <c r="T45" s="172"/>
    </row>
    <row r="46" spans="2:23">
      <c r="L46" s="172"/>
      <c r="M46" s="48"/>
      <c r="N46" s="48"/>
      <c r="O46" s="48"/>
      <c r="P46" s="172"/>
      <c r="Q46" s="48"/>
      <c r="R46" s="172"/>
      <c r="S46" s="172"/>
      <c r="T46" s="172"/>
    </row>
    <row r="47" spans="2:23">
      <c r="L47" s="172"/>
      <c r="M47" s="48"/>
      <c r="N47" s="48"/>
      <c r="O47" s="48"/>
      <c r="P47" s="172"/>
      <c r="Q47" s="48"/>
      <c r="R47" s="172"/>
      <c r="S47" s="172"/>
      <c r="T47" s="172"/>
    </row>
    <row r="48" spans="2:23">
      <c r="L48" s="172"/>
      <c r="M48" s="172"/>
      <c r="N48" s="172"/>
      <c r="O48" s="172"/>
      <c r="P48" s="172"/>
      <c r="Q48" s="172"/>
      <c r="R48" s="172"/>
      <c r="S48" s="172"/>
      <c r="T48" s="172"/>
    </row>
    <row r="49" spans="12:20">
      <c r="L49" s="172"/>
      <c r="M49" s="172"/>
      <c r="N49" s="172"/>
      <c r="O49" s="172"/>
      <c r="P49" s="172"/>
      <c r="Q49" s="172"/>
      <c r="R49" s="172"/>
      <c r="S49" s="172"/>
      <c r="T49" s="172"/>
    </row>
    <row r="50" spans="12:20">
      <c r="L50" s="172"/>
      <c r="M50" s="172"/>
      <c r="N50" s="172"/>
      <c r="O50" s="172"/>
      <c r="P50" s="172"/>
      <c r="Q50" s="172"/>
      <c r="R50" s="172"/>
      <c r="S50" s="172"/>
      <c r="T50" s="172"/>
    </row>
    <row r="51" spans="12:20">
      <c r="L51" s="172"/>
      <c r="M51" s="172"/>
      <c r="N51" s="172"/>
      <c r="O51" s="172"/>
      <c r="P51" s="172"/>
      <c r="Q51" s="172"/>
      <c r="R51" s="172"/>
      <c r="S51" s="172"/>
      <c r="T51" s="172"/>
    </row>
  </sheetData>
  <sheetProtection sheet="1" objects="1" scenarios="1"/>
  <mergeCells count="30">
    <mergeCell ref="P42:V42"/>
    <mergeCell ref="P43:V43"/>
    <mergeCell ref="H35:J35"/>
    <mergeCell ref="H36:J36"/>
    <mergeCell ref="H37:J37"/>
    <mergeCell ref="H38:J38"/>
    <mergeCell ref="H39:J39"/>
    <mergeCell ref="C35:E35"/>
    <mergeCell ref="C36:E36"/>
    <mergeCell ref="C37:E37"/>
    <mergeCell ref="C38:E38"/>
    <mergeCell ref="C39:E39"/>
    <mergeCell ref="C34:E34"/>
    <mergeCell ref="H34:J34"/>
    <mergeCell ref="C30:E30"/>
    <mergeCell ref="H30:J30"/>
    <mergeCell ref="C31:E31"/>
    <mergeCell ref="H31:J31"/>
    <mergeCell ref="C32:E32"/>
    <mergeCell ref="H32:J32"/>
    <mergeCell ref="H13:J13"/>
    <mergeCell ref="C6:G6"/>
    <mergeCell ref="C7:G7"/>
    <mergeCell ref="C33:E33"/>
    <mergeCell ref="H33:J33"/>
    <mergeCell ref="M1:W1"/>
    <mergeCell ref="H11:J11"/>
    <mergeCell ref="H12:J12"/>
    <mergeCell ref="B1:K1"/>
    <mergeCell ref="B2:K4"/>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$N$5:$N$7</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zoomScaleNormal="100" workbookViewId="0">
      <selection activeCell="A4" sqref="A4:L4"/>
    </sheetView>
  </sheetViews>
  <sheetFormatPr defaultColWidth="9" defaultRowHeight="20.100000000000001" customHeight="1"/>
  <cols>
    <col min="1" max="3" width="5" style="33" customWidth="1"/>
    <col min="4" max="4" width="3.88671875" style="33" customWidth="1"/>
    <col min="5" max="5" width="5.6640625" style="34" customWidth="1"/>
    <col min="6" max="6" width="5.6640625" style="34" hidden="1" customWidth="1"/>
    <col min="7" max="7" width="10.6640625" style="33" customWidth="1"/>
    <col min="8" max="8" width="10.6640625" style="35" customWidth="1"/>
    <col min="9" max="10" width="10.6640625" style="33" customWidth="1"/>
    <col min="11" max="12" width="15.6640625" style="33" customWidth="1"/>
    <col min="13" max="13" width="4.33203125" style="13" bestFit="1" customWidth="1"/>
    <col min="14" max="15" width="10.6640625" style="13" hidden="1" customWidth="1"/>
    <col min="16" max="16" width="11.21875" style="13" hidden="1" customWidth="1"/>
    <col min="17" max="17" width="3.21875" style="13" hidden="1" customWidth="1"/>
    <col min="18" max="18" width="11.109375" style="13" hidden="1" customWidth="1"/>
    <col min="19" max="19" width="17.33203125" style="13" hidden="1" customWidth="1"/>
    <col min="20" max="20" width="10.6640625" style="13" hidden="1" customWidth="1"/>
    <col min="21" max="21" width="12.21875" style="13" hidden="1" customWidth="1"/>
    <col min="22" max="22" width="10.6640625" style="13" hidden="1" customWidth="1"/>
    <col min="23" max="23" width="9" style="13" hidden="1" customWidth="1"/>
    <col min="24" max="24" width="7.109375" style="13" hidden="1" customWidth="1"/>
    <col min="25" max="25" width="10.109375" style="13" hidden="1" customWidth="1"/>
    <col min="26" max="26" width="9" style="13" hidden="1" customWidth="1"/>
    <col min="27" max="16384" width="9" style="13"/>
  </cols>
  <sheetData>
    <row r="1" spans="1:25" ht="20.100000000000001" customHeight="1">
      <c r="A1" s="74"/>
      <c r="L1" s="216"/>
    </row>
    <row r="2" spans="1:25" ht="20.100000000000001" customHeight="1">
      <c r="A2" s="301" t="s">
        <v>160</v>
      </c>
      <c r="B2" s="301"/>
      <c r="C2" s="301"/>
      <c r="D2" s="301"/>
      <c r="E2" s="301"/>
      <c r="F2" s="301"/>
      <c r="G2" s="301"/>
      <c r="H2" s="301"/>
      <c r="I2" s="301"/>
      <c r="J2" s="301"/>
      <c r="K2" s="301"/>
      <c r="L2" s="301"/>
    </row>
    <row r="3" spans="1:25" ht="23.25" customHeight="1">
      <c r="A3" s="302" t="s">
        <v>161</v>
      </c>
      <c r="B3" s="302"/>
      <c r="C3" s="302"/>
      <c r="D3" s="302"/>
      <c r="E3" s="302"/>
      <c r="F3" s="302"/>
      <c r="G3" s="303"/>
      <c r="H3" s="303"/>
      <c r="I3" s="303"/>
      <c r="J3" s="303"/>
      <c r="K3" s="303"/>
      <c r="L3" s="303"/>
      <c r="M3" s="12"/>
      <c r="N3" s="12"/>
      <c r="O3" s="12"/>
      <c r="P3" s="12"/>
      <c r="Q3" s="12"/>
      <c r="R3" s="12"/>
      <c r="S3" s="12"/>
      <c r="T3" s="12"/>
      <c r="U3" s="12"/>
      <c r="V3" s="12"/>
      <c r="W3" s="12"/>
    </row>
    <row r="4" spans="1:25" ht="23.25" customHeight="1">
      <c r="A4" s="304" t="str">
        <f>IF(初期条件設定表!V32=1,初期条件設定表!P42,初期条件設定表!P43)</f>
        <v>報告期間：2024年 9月 ～ 2025年5月まで（遂行状況報告分）</v>
      </c>
      <c r="B4" s="304"/>
      <c r="C4" s="304"/>
      <c r="D4" s="304"/>
      <c r="E4" s="304"/>
      <c r="F4" s="304"/>
      <c r="G4" s="305"/>
      <c r="H4" s="305"/>
      <c r="I4" s="305"/>
      <c r="J4" s="305"/>
      <c r="K4" s="305"/>
      <c r="L4" s="305"/>
      <c r="M4" s="12"/>
      <c r="N4" s="12"/>
      <c r="O4" s="12"/>
      <c r="P4" s="12"/>
      <c r="Q4" s="12"/>
      <c r="R4" s="12"/>
      <c r="S4" s="12"/>
      <c r="T4" s="12"/>
      <c r="U4" s="12"/>
      <c r="V4" s="12"/>
      <c r="W4" s="12"/>
    </row>
    <row r="5" spans="1:25" ht="29.25" customHeight="1">
      <c r="A5" s="284" t="s">
        <v>27</v>
      </c>
      <c r="B5" s="284"/>
      <c r="C5" s="284"/>
      <c r="D5" s="306" t="str">
        <f>IF(初期条件設定表!C6="","",初期条件設定表!C6)</f>
        <v>○○△△株式会社</v>
      </c>
      <c r="E5" s="307"/>
      <c r="F5" s="307"/>
      <c r="G5" s="307"/>
      <c r="H5" s="307"/>
      <c r="I5" s="307"/>
      <c r="J5" s="307"/>
      <c r="K5" s="307"/>
      <c r="L5" s="308"/>
      <c r="M5" s="12"/>
      <c r="N5" s="12"/>
      <c r="O5" s="12"/>
      <c r="P5" s="12"/>
      <c r="Q5" s="12"/>
      <c r="R5" s="12"/>
      <c r="S5" s="12"/>
      <c r="T5" s="12"/>
      <c r="U5" s="12"/>
      <c r="V5" s="12"/>
      <c r="W5" s="12"/>
    </row>
    <row r="6" spans="1:25" ht="29.25" customHeight="1">
      <c r="A6" s="284" t="s">
        <v>26</v>
      </c>
      <c r="B6" s="284"/>
      <c r="C6" s="284"/>
      <c r="D6" s="306" t="str">
        <f>IF(初期条件設定表!C7="","",初期条件設定表!C7)</f>
        <v>公社　太郎</v>
      </c>
      <c r="E6" s="307"/>
      <c r="F6" s="307"/>
      <c r="G6" s="307"/>
      <c r="H6" s="307"/>
      <c r="I6" s="307"/>
      <c r="J6" s="307"/>
      <c r="K6" s="307"/>
      <c r="L6" s="308"/>
      <c r="M6" s="12"/>
      <c r="N6" s="12"/>
      <c r="O6" s="12"/>
      <c r="P6" s="12"/>
      <c r="Q6" s="12"/>
      <c r="R6" s="12"/>
      <c r="S6" s="12"/>
      <c r="T6" s="12"/>
      <c r="U6" s="12"/>
      <c r="V6" s="12"/>
      <c r="W6" s="12"/>
    </row>
    <row r="7" spans="1:25" s="16" customFormat="1" ht="60" customHeight="1" thickBot="1">
      <c r="A7" s="288" t="s">
        <v>11</v>
      </c>
      <c r="B7" s="289"/>
      <c r="C7" s="290"/>
      <c r="D7" s="291" t="s">
        <v>103</v>
      </c>
      <c r="E7" s="292"/>
      <c r="F7" s="129" t="s">
        <v>104</v>
      </c>
      <c r="G7" s="125" t="s">
        <v>13</v>
      </c>
      <c r="H7" s="122" t="s">
        <v>152</v>
      </c>
      <c r="I7" s="123" t="s">
        <v>14</v>
      </c>
      <c r="J7" s="121" t="s">
        <v>15</v>
      </c>
      <c r="K7" s="124" t="s">
        <v>16</v>
      </c>
      <c r="L7" s="121" t="s">
        <v>17</v>
      </c>
      <c r="M7" s="217" t="s">
        <v>148</v>
      </c>
      <c r="N7" s="210"/>
      <c r="O7" s="210"/>
      <c r="P7" s="297" t="s">
        <v>182</v>
      </c>
      <c r="Q7" s="298"/>
      <c r="R7" s="298"/>
      <c r="S7" s="298"/>
      <c r="T7" s="14"/>
      <c r="U7" s="192"/>
      <c r="V7" s="14"/>
      <c r="W7" s="194" t="s">
        <v>149</v>
      </c>
      <c r="X7" s="16" t="s">
        <v>150</v>
      </c>
      <c r="Y7" s="16" t="s">
        <v>165</v>
      </c>
    </row>
    <row r="8" spans="1:25" s="24" customFormat="1" ht="24.9" customHeight="1" thickBot="1">
      <c r="A8" s="293">
        <f>初期条件設定表!N39</f>
        <v>2024</v>
      </c>
      <c r="B8" s="294"/>
      <c r="C8" s="219" t="s">
        <v>11</v>
      </c>
      <c r="D8" s="201">
        <f>初期条件設定表!P39</f>
        <v>9</v>
      </c>
      <c r="E8" s="220" t="s">
        <v>20</v>
      </c>
      <c r="F8" s="130">
        <v>1</v>
      </c>
      <c r="G8" s="152"/>
      <c r="H8" s="17">
        <f t="shared" ref="H8:H16" si="0">MIN($W$8:$W$16)</f>
        <v>0</v>
      </c>
      <c r="I8" s="18" t="str">
        <f>IF($G8&lt;10000,"0",LOOKUP(H8,$P$10:$P$40,$S$10:$S$40))</f>
        <v>0</v>
      </c>
      <c r="J8" s="221" t="str">
        <f>IF(初期条件設定表!C26="当月",'2024年9月作業分'!E36,"0")</f>
        <v>0</v>
      </c>
      <c r="K8" s="19">
        <f>I8*J8</f>
        <v>0</v>
      </c>
      <c r="L8" s="20">
        <f t="shared" ref="L8:L13" si="1">IF(G8&lt;=K8,G8,K8)</f>
        <v>0</v>
      </c>
      <c r="M8" s="215"/>
      <c r="N8" s="211"/>
      <c r="O8" s="212"/>
      <c r="P8" s="299" t="s">
        <v>18</v>
      </c>
      <c r="Q8" s="300"/>
      <c r="R8" s="300"/>
      <c r="S8" s="15" t="s">
        <v>19</v>
      </c>
      <c r="T8" s="21"/>
      <c r="U8" s="21"/>
      <c r="V8" s="21"/>
      <c r="W8" s="196" t="str">
        <f>IF(M8=X$9,700000,IF(G8="","",G8))</f>
        <v/>
      </c>
      <c r="X8" s="260"/>
      <c r="Y8" s="225">
        <f>LOOKUP(H8,$P$10:$P$40,$S$10:$S$40)</f>
        <v>0</v>
      </c>
    </row>
    <row r="9" spans="1:25" s="24" customFormat="1" ht="24.9" customHeight="1" thickBot="1">
      <c r="A9" s="295">
        <f>IF(A8="対象外","対象外",IF(U9&gt;初期条件設定表!$U$32,"対象外",IF(D8&lt;12,A8,A8+1)))</f>
        <v>2024</v>
      </c>
      <c r="B9" s="296"/>
      <c r="C9" s="113" t="s">
        <v>11</v>
      </c>
      <c r="D9" s="126">
        <f>IF(D8&lt;12,D8+1,1)</f>
        <v>10</v>
      </c>
      <c r="E9" s="112" t="s">
        <v>20</v>
      </c>
      <c r="F9" s="130">
        <v>1</v>
      </c>
      <c r="G9" s="152"/>
      <c r="H9" s="17">
        <f t="shared" si="0"/>
        <v>0</v>
      </c>
      <c r="I9" s="18" t="str">
        <f t="shared" ref="I9:I16" si="2">IF($G9&lt;10000,"0",LOOKUP(H9,$P$10:$P$40,$S$10:$S$40))</f>
        <v>0</v>
      </c>
      <c r="J9" s="36">
        <f>IF(初期条件設定表!C26="当月",'2024年10月作業分'!E36,'2024年9月作業分'!E36)</f>
        <v>0</v>
      </c>
      <c r="K9" s="19">
        <f t="shared" ref="K9:K13" si="3">I9*J9</f>
        <v>0</v>
      </c>
      <c r="L9" s="20">
        <f t="shared" si="1"/>
        <v>0</v>
      </c>
      <c r="M9" s="215"/>
      <c r="N9" s="212"/>
      <c r="O9" s="212"/>
      <c r="P9" s="22" t="s">
        <v>21</v>
      </c>
      <c r="Q9" s="23"/>
      <c r="R9" s="22" t="s">
        <v>22</v>
      </c>
      <c r="S9" s="22" t="s">
        <v>23</v>
      </c>
      <c r="T9" s="21"/>
      <c r="U9" s="261">
        <f>DATE(A8,D8+1,F8)</f>
        <v>45566</v>
      </c>
      <c r="V9" s="21"/>
      <c r="W9" s="196" t="str">
        <f t="shared" ref="W9:W16" si="4">IF(M9=X$9,700000,IF(G9="","",G9))</f>
        <v/>
      </c>
      <c r="X9" s="195" t="s">
        <v>151</v>
      </c>
      <c r="Y9" s="24">
        <f t="shared" ref="Y9:Y16" si="5">LOOKUP(H9,$P$10:$P$40,$S$10:$S$40)</f>
        <v>0</v>
      </c>
    </row>
    <row r="10" spans="1:25" s="24" customFormat="1" ht="24.9" customHeight="1" thickBot="1">
      <c r="A10" s="295">
        <f>IF(A9="対象外","対象外",IF(U10&gt;初期条件設定表!$U$32,"対象外",IF(D9&lt;12,A9,A9+1)))</f>
        <v>2024</v>
      </c>
      <c r="B10" s="296"/>
      <c r="C10" s="113" t="s">
        <v>11</v>
      </c>
      <c r="D10" s="111">
        <f t="shared" ref="D10:D16" si="6">IF(D9&lt;12,D9+1,1)</f>
        <v>11</v>
      </c>
      <c r="E10" s="112" t="s">
        <v>20</v>
      </c>
      <c r="F10" s="130">
        <f t="shared" ref="F10:F16" si="7">F9</f>
        <v>1</v>
      </c>
      <c r="G10" s="152"/>
      <c r="H10" s="17">
        <f t="shared" si="0"/>
        <v>0</v>
      </c>
      <c r="I10" s="18" t="str">
        <f t="shared" si="2"/>
        <v>0</v>
      </c>
      <c r="J10" s="36">
        <f>IF(初期条件設定表!C26="当月",'2024年11月作業分'!E36,'2024年10月作業分'!E36)</f>
        <v>0</v>
      </c>
      <c r="K10" s="19">
        <f t="shared" si="3"/>
        <v>0</v>
      </c>
      <c r="L10" s="20">
        <f t="shared" si="1"/>
        <v>0</v>
      </c>
      <c r="M10" s="215"/>
      <c r="N10" s="21"/>
      <c r="O10" s="21"/>
      <c r="P10" s="22">
        <v>0</v>
      </c>
      <c r="Q10" s="23"/>
      <c r="R10" s="22">
        <v>0</v>
      </c>
      <c r="S10" s="22">
        <v>0</v>
      </c>
      <c r="T10" s="21"/>
      <c r="U10" s="261">
        <f>DATE(IF(D8&gt;=12,A8+1,A8),D9+1,F9)</f>
        <v>45597</v>
      </c>
      <c r="V10" s="21"/>
      <c r="W10" s="196" t="str">
        <f t="shared" si="4"/>
        <v/>
      </c>
      <c r="Y10" s="24">
        <f t="shared" si="5"/>
        <v>0</v>
      </c>
    </row>
    <row r="11" spans="1:25" s="24" customFormat="1" ht="24.9" customHeight="1" thickBot="1">
      <c r="A11" s="295">
        <f>IF(A10="対象外","対象外",IF(U11&gt;初期条件設定表!$U$32,"対象外",IF(D10&lt;12,A10,A10+1)))</f>
        <v>2024</v>
      </c>
      <c r="B11" s="296"/>
      <c r="C11" s="113" t="s">
        <v>11</v>
      </c>
      <c r="D11" s="111">
        <f t="shared" si="6"/>
        <v>12</v>
      </c>
      <c r="E11" s="112" t="s">
        <v>20</v>
      </c>
      <c r="F11" s="130">
        <f t="shared" si="7"/>
        <v>1</v>
      </c>
      <c r="G11" s="152"/>
      <c r="H11" s="17">
        <f t="shared" si="0"/>
        <v>0</v>
      </c>
      <c r="I11" s="18" t="str">
        <f t="shared" si="2"/>
        <v>0</v>
      </c>
      <c r="J11" s="36">
        <f>IF(初期条件設定表!C26="当月",'2024年12月作業分'!E36,'2024年11月作業分'!E36)</f>
        <v>0</v>
      </c>
      <c r="K11" s="19">
        <f t="shared" si="3"/>
        <v>0</v>
      </c>
      <c r="L11" s="20">
        <f t="shared" si="1"/>
        <v>0</v>
      </c>
      <c r="M11" s="215"/>
      <c r="N11" s="21"/>
      <c r="O11" s="21"/>
      <c r="P11" s="22">
        <v>1</v>
      </c>
      <c r="Q11" s="22" t="s">
        <v>24</v>
      </c>
      <c r="R11" s="25">
        <v>130000</v>
      </c>
      <c r="S11" s="26">
        <v>1030</v>
      </c>
      <c r="U11" s="261">
        <f t="shared" ref="U11:U16" si="8">DATE(IF(D9&gt;=12,A9+1,A9),D10+1,F10)</f>
        <v>45627</v>
      </c>
      <c r="W11" s="196" t="str">
        <f t="shared" si="4"/>
        <v/>
      </c>
      <c r="Y11" s="24">
        <f t="shared" si="5"/>
        <v>0</v>
      </c>
    </row>
    <row r="12" spans="1:25" s="24" customFormat="1" ht="24.9" customHeight="1" thickBot="1">
      <c r="A12" s="295">
        <f>IF(A11="対象外","対象外",IF(U12&gt;初期条件設定表!$U$32,"対象外",IF(D11&lt;12,A11,A11+1)))</f>
        <v>2025</v>
      </c>
      <c r="B12" s="296"/>
      <c r="C12" s="113" t="s">
        <v>11</v>
      </c>
      <c r="D12" s="111">
        <f t="shared" si="6"/>
        <v>1</v>
      </c>
      <c r="E12" s="112" t="s">
        <v>20</v>
      </c>
      <c r="F12" s="130">
        <f t="shared" si="7"/>
        <v>1</v>
      </c>
      <c r="G12" s="152"/>
      <c r="H12" s="17">
        <f t="shared" si="0"/>
        <v>0</v>
      </c>
      <c r="I12" s="18" t="str">
        <f t="shared" si="2"/>
        <v>0</v>
      </c>
      <c r="J12" s="36">
        <f>IF(初期条件設定表!C26="当月",'2025年1月作業分'!E36,'2024年12月作業分'!E36)</f>
        <v>0</v>
      </c>
      <c r="K12" s="19">
        <f t="shared" si="3"/>
        <v>0</v>
      </c>
      <c r="L12" s="20">
        <f t="shared" si="1"/>
        <v>0</v>
      </c>
      <c r="M12" s="215"/>
      <c r="N12" s="21"/>
      <c r="O12" s="21"/>
      <c r="P12" s="25">
        <v>130000</v>
      </c>
      <c r="Q12" s="22" t="s">
        <v>24</v>
      </c>
      <c r="R12" s="25">
        <v>138000</v>
      </c>
      <c r="S12" s="26">
        <v>1090</v>
      </c>
      <c r="U12" s="261">
        <f t="shared" si="8"/>
        <v>45658</v>
      </c>
      <c r="W12" s="196" t="str">
        <f t="shared" si="4"/>
        <v/>
      </c>
      <c r="Y12" s="24">
        <f t="shared" si="5"/>
        <v>0</v>
      </c>
    </row>
    <row r="13" spans="1:25" s="24" customFormat="1" ht="24.9" customHeight="1" thickBot="1">
      <c r="A13" s="295">
        <f>IF(A12="対象外","対象外",IF(U13&gt;初期条件設定表!$U$32,"対象外",IF(D12&lt;12,A12,A12+1)))</f>
        <v>2025</v>
      </c>
      <c r="B13" s="296"/>
      <c r="C13" s="113" t="s">
        <v>11</v>
      </c>
      <c r="D13" s="111">
        <f t="shared" si="6"/>
        <v>2</v>
      </c>
      <c r="E13" s="112" t="s">
        <v>20</v>
      </c>
      <c r="F13" s="130">
        <f t="shared" si="7"/>
        <v>1</v>
      </c>
      <c r="G13" s="152"/>
      <c r="H13" s="17">
        <f t="shared" si="0"/>
        <v>0</v>
      </c>
      <c r="I13" s="18" t="str">
        <f t="shared" si="2"/>
        <v>0</v>
      </c>
      <c r="J13" s="36">
        <f>IF(初期条件設定表!C26="当月",'2025年2月作業分'!E36,'2025年1月作業分'!E36)</f>
        <v>0</v>
      </c>
      <c r="K13" s="19">
        <f t="shared" si="3"/>
        <v>0</v>
      </c>
      <c r="L13" s="20">
        <f t="shared" si="1"/>
        <v>0</v>
      </c>
      <c r="M13" s="215"/>
      <c r="N13" s="21"/>
      <c r="O13" s="21"/>
      <c r="P13" s="25">
        <v>138000</v>
      </c>
      <c r="Q13" s="22" t="s">
        <v>24</v>
      </c>
      <c r="R13" s="25">
        <v>146000</v>
      </c>
      <c r="S13" s="26">
        <v>1160</v>
      </c>
      <c r="U13" s="261">
        <f t="shared" si="8"/>
        <v>45689</v>
      </c>
      <c r="W13" s="196" t="str">
        <f t="shared" si="4"/>
        <v/>
      </c>
      <c r="Y13" s="24">
        <f t="shared" si="5"/>
        <v>0</v>
      </c>
    </row>
    <row r="14" spans="1:25" s="24" customFormat="1" ht="24.9" customHeight="1" thickBot="1">
      <c r="A14" s="295">
        <f>IF(A13="対象外","対象外",IF(U14&gt;初期条件設定表!$U$32,"対象外",IF(D13&lt;12,A13,A13+1)))</f>
        <v>2025</v>
      </c>
      <c r="B14" s="296"/>
      <c r="C14" s="113" t="s">
        <v>11</v>
      </c>
      <c r="D14" s="111">
        <f t="shared" si="6"/>
        <v>3</v>
      </c>
      <c r="E14" s="112" t="s">
        <v>20</v>
      </c>
      <c r="F14" s="130">
        <f t="shared" si="7"/>
        <v>1</v>
      </c>
      <c r="G14" s="152"/>
      <c r="H14" s="17">
        <f t="shared" si="0"/>
        <v>0</v>
      </c>
      <c r="I14" s="18" t="str">
        <f t="shared" si="2"/>
        <v>0</v>
      </c>
      <c r="J14" s="36">
        <f>IF(初期条件設定表!C26="当月",'2025年3月作業分'!E36,'2025年2月作業分'!E36)</f>
        <v>0</v>
      </c>
      <c r="K14" s="19">
        <f t="shared" ref="K14:K16" si="9">I14*J14</f>
        <v>0</v>
      </c>
      <c r="L14" s="20">
        <f t="shared" ref="L14:L16" si="10">IF(G14&lt;=K14,G14,K14)</f>
        <v>0</v>
      </c>
      <c r="M14" s="215"/>
      <c r="N14" s="21"/>
      <c r="O14" s="21"/>
      <c r="P14" s="25">
        <v>146000</v>
      </c>
      <c r="Q14" s="22" t="s">
        <v>24</v>
      </c>
      <c r="R14" s="25">
        <v>155000</v>
      </c>
      <c r="S14" s="26">
        <v>1220</v>
      </c>
      <c r="U14" s="261">
        <f t="shared" si="8"/>
        <v>45717</v>
      </c>
      <c r="W14" s="196" t="str">
        <f t="shared" si="4"/>
        <v/>
      </c>
      <c r="Y14" s="24">
        <f t="shared" si="5"/>
        <v>0</v>
      </c>
    </row>
    <row r="15" spans="1:25" s="24" customFormat="1" ht="24.9" customHeight="1" thickBot="1">
      <c r="A15" s="295">
        <f>IF(A14="対象外","対象外",IF(U15&gt;初期条件設定表!$U$32,"対象外",IF(D14&lt;12,A14,A14+1)))</f>
        <v>2025</v>
      </c>
      <c r="B15" s="296"/>
      <c r="C15" s="113" t="s">
        <v>11</v>
      </c>
      <c r="D15" s="111">
        <f t="shared" si="6"/>
        <v>4</v>
      </c>
      <c r="E15" s="112" t="s">
        <v>20</v>
      </c>
      <c r="F15" s="130">
        <f t="shared" si="7"/>
        <v>1</v>
      </c>
      <c r="G15" s="152"/>
      <c r="H15" s="17">
        <f t="shared" si="0"/>
        <v>0</v>
      </c>
      <c r="I15" s="18" t="str">
        <f t="shared" si="2"/>
        <v>0</v>
      </c>
      <c r="J15" s="36">
        <f>IF(初期条件設定表!C26="当月",'2025年4月作業分'!E36,'2025年3月作業分'!E36)</f>
        <v>0</v>
      </c>
      <c r="K15" s="19">
        <f t="shared" si="9"/>
        <v>0</v>
      </c>
      <c r="L15" s="20">
        <f t="shared" si="10"/>
        <v>0</v>
      </c>
      <c r="M15" s="215"/>
      <c r="N15" s="21"/>
      <c r="O15" s="21"/>
      <c r="P15" s="25">
        <v>155000</v>
      </c>
      <c r="Q15" s="22" t="s">
        <v>24</v>
      </c>
      <c r="R15" s="25">
        <v>165000</v>
      </c>
      <c r="S15" s="26">
        <v>1310</v>
      </c>
      <c r="U15" s="261">
        <f t="shared" si="8"/>
        <v>45748</v>
      </c>
      <c r="W15" s="196" t="str">
        <f t="shared" si="4"/>
        <v/>
      </c>
      <c r="Y15" s="24">
        <f t="shared" si="5"/>
        <v>0</v>
      </c>
    </row>
    <row r="16" spans="1:25" s="24" customFormat="1" ht="24.75" customHeight="1" thickBot="1">
      <c r="A16" s="295">
        <f>IF(A15="対象外","対象外",IF(U16&gt;初期条件設定表!$U$32,"対象外",IF(D15&lt;12,A15,A15+1)))</f>
        <v>2025</v>
      </c>
      <c r="B16" s="296"/>
      <c r="C16" s="113" t="s">
        <v>11</v>
      </c>
      <c r="D16" s="111">
        <f t="shared" si="6"/>
        <v>5</v>
      </c>
      <c r="E16" s="112" t="s">
        <v>20</v>
      </c>
      <c r="F16" s="130">
        <f t="shared" si="7"/>
        <v>1</v>
      </c>
      <c r="G16" s="152"/>
      <c r="H16" s="17">
        <f t="shared" si="0"/>
        <v>0</v>
      </c>
      <c r="I16" s="18" t="str">
        <f t="shared" si="2"/>
        <v>0</v>
      </c>
      <c r="J16" s="36">
        <f>IF(初期条件設定表!C26="当月",'2025年5月作業分（当月払いのみ使用）'!E36,'2025年4月作業分'!E36)</f>
        <v>0</v>
      </c>
      <c r="K16" s="19">
        <f t="shared" si="9"/>
        <v>0</v>
      </c>
      <c r="L16" s="20">
        <f t="shared" si="10"/>
        <v>0</v>
      </c>
      <c r="M16" s="215"/>
      <c r="N16" s="21"/>
      <c r="O16" s="21"/>
      <c r="P16" s="25">
        <v>165000</v>
      </c>
      <c r="Q16" s="22" t="s">
        <v>24</v>
      </c>
      <c r="R16" s="25">
        <v>175000</v>
      </c>
      <c r="S16" s="26">
        <v>1390</v>
      </c>
      <c r="U16" s="261">
        <f t="shared" si="8"/>
        <v>45778</v>
      </c>
      <c r="W16" s="196" t="str">
        <f t="shared" si="4"/>
        <v/>
      </c>
      <c r="Y16" s="24">
        <f t="shared" si="5"/>
        <v>0</v>
      </c>
    </row>
    <row r="17" spans="1:27" s="24" customFormat="1" ht="24.75" customHeight="1" thickBot="1">
      <c r="A17" s="285" t="s">
        <v>25</v>
      </c>
      <c r="B17" s="286"/>
      <c r="C17" s="286"/>
      <c r="D17" s="286"/>
      <c r="E17" s="286"/>
      <c r="F17" s="286"/>
      <c r="G17" s="287"/>
      <c r="H17" s="262"/>
      <c r="I17" s="116"/>
      <c r="J17" s="117">
        <f>SUM(J8:J16)</f>
        <v>0</v>
      </c>
      <c r="K17" s="118">
        <f>SUM(K8:K16)</f>
        <v>0</v>
      </c>
      <c r="L17" s="119">
        <f>SUM(L8:L16)</f>
        <v>0</v>
      </c>
      <c r="M17" s="215"/>
      <c r="N17" s="21"/>
      <c r="O17" s="21"/>
      <c r="P17" s="25">
        <v>175000</v>
      </c>
      <c r="Q17" s="22" t="s">
        <v>24</v>
      </c>
      <c r="R17" s="25">
        <v>185000</v>
      </c>
      <c r="S17" s="26">
        <v>1470</v>
      </c>
      <c r="U17" s="256"/>
      <c r="W17" s="259"/>
    </row>
    <row r="18" spans="1:27" s="24" customFormat="1" ht="19.5" customHeight="1">
      <c r="A18" s="27"/>
      <c r="B18" s="202"/>
      <c r="C18" s="202"/>
      <c r="D18" s="206"/>
      <c r="E18" s="203"/>
      <c r="F18" s="203"/>
      <c r="G18" s="202"/>
      <c r="H18" s="29"/>
      <c r="I18" s="27"/>
      <c r="J18" s="27"/>
      <c r="K18" s="27"/>
      <c r="L18" s="27"/>
      <c r="M18" s="215"/>
      <c r="N18" s="21"/>
      <c r="O18" s="21"/>
      <c r="P18" s="25">
        <v>185000</v>
      </c>
      <c r="Q18" s="22" t="s">
        <v>24</v>
      </c>
      <c r="R18" s="25">
        <v>195000</v>
      </c>
      <c r="S18" s="26">
        <v>1550</v>
      </c>
      <c r="U18" s="257"/>
      <c r="W18" s="212"/>
    </row>
    <row r="19" spans="1:27" s="24" customFormat="1" ht="19.5" customHeight="1">
      <c r="A19" s="27"/>
      <c r="B19" s="207"/>
      <c r="C19" s="207"/>
      <c r="D19" s="207"/>
      <c r="E19" s="207"/>
      <c r="F19" s="207"/>
      <c r="G19" s="207"/>
      <c r="H19" s="29"/>
      <c r="I19" s="27"/>
      <c r="J19" s="27"/>
      <c r="K19" s="27"/>
      <c r="L19" s="27"/>
      <c r="M19" s="215"/>
      <c r="N19" s="21"/>
      <c r="O19" s="21"/>
      <c r="P19" s="25">
        <v>195000</v>
      </c>
      <c r="Q19" s="22" t="s">
        <v>24</v>
      </c>
      <c r="R19" s="25">
        <v>210000</v>
      </c>
      <c r="S19" s="26">
        <v>1630</v>
      </c>
      <c r="U19" s="257"/>
      <c r="W19" s="212"/>
    </row>
    <row r="20" spans="1:27" s="24" customFormat="1" ht="19.5" customHeight="1">
      <c r="A20" s="33"/>
      <c r="B20" s="33"/>
      <c r="C20" s="33"/>
      <c r="D20" s="33"/>
      <c r="E20" s="33"/>
      <c r="F20" s="33"/>
      <c r="G20" s="33"/>
      <c r="H20" s="35"/>
      <c r="I20" s="33"/>
      <c r="J20" s="33"/>
      <c r="K20" s="33"/>
      <c r="L20" s="33"/>
      <c r="M20" s="215"/>
      <c r="N20" s="21"/>
      <c r="O20" s="21"/>
      <c r="P20" s="25">
        <v>210000</v>
      </c>
      <c r="Q20" s="22" t="s">
        <v>24</v>
      </c>
      <c r="R20" s="25">
        <v>230000</v>
      </c>
      <c r="S20" s="26">
        <v>1800</v>
      </c>
      <c r="U20" s="257"/>
      <c r="W20" s="212"/>
    </row>
    <row r="21" spans="1:27" s="24" customFormat="1" ht="19.5" customHeight="1">
      <c r="A21" s="33"/>
      <c r="B21" s="33"/>
      <c r="C21" s="33"/>
      <c r="D21" s="33"/>
      <c r="E21" s="33"/>
      <c r="F21" s="33"/>
      <c r="G21" s="33"/>
      <c r="H21" s="35"/>
      <c r="I21" s="33"/>
      <c r="J21" s="33"/>
      <c r="K21" s="33"/>
      <c r="L21" s="33"/>
      <c r="M21" s="215"/>
      <c r="N21" s="21"/>
      <c r="O21" s="21"/>
      <c r="P21" s="25">
        <v>230000</v>
      </c>
      <c r="Q21" s="22" t="s">
        <v>24</v>
      </c>
      <c r="R21" s="25">
        <v>250000</v>
      </c>
      <c r="S21" s="26">
        <v>1960</v>
      </c>
      <c r="U21" s="257"/>
      <c r="W21" s="212"/>
    </row>
    <row r="22" spans="1:27" ht="19.5" customHeight="1">
      <c r="E22" s="33"/>
      <c r="F22" s="33"/>
      <c r="M22" s="215"/>
      <c r="N22" s="12"/>
      <c r="O22" s="12"/>
      <c r="P22" s="25">
        <v>250000</v>
      </c>
      <c r="Q22" s="22" t="s">
        <v>24</v>
      </c>
      <c r="R22" s="25">
        <v>270000</v>
      </c>
      <c r="S22" s="26">
        <v>2130</v>
      </c>
      <c r="T22" s="24"/>
      <c r="U22" s="257"/>
      <c r="V22" s="24"/>
      <c r="W22" s="212"/>
      <c r="X22" s="24"/>
      <c r="Y22" s="24"/>
      <c r="Z22" s="24"/>
      <c r="AA22" s="24"/>
    </row>
    <row r="23" spans="1:27" s="24" customFormat="1" ht="19.5" customHeight="1">
      <c r="A23" s="33"/>
      <c r="B23" s="33"/>
      <c r="C23" s="33"/>
      <c r="D23" s="27"/>
      <c r="E23" s="28"/>
      <c r="F23" s="28"/>
      <c r="G23" s="33"/>
      <c r="H23" s="35"/>
      <c r="I23" s="33"/>
      <c r="J23" s="33"/>
      <c r="K23" s="33"/>
      <c r="L23" s="33"/>
      <c r="M23" s="215"/>
      <c r="N23" s="21"/>
      <c r="O23" s="21"/>
      <c r="P23" s="25">
        <v>270000</v>
      </c>
      <c r="Q23" s="22" t="s">
        <v>24</v>
      </c>
      <c r="R23" s="25">
        <v>290000</v>
      </c>
      <c r="S23" s="26">
        <v>2290</v>
      </c>
      <c r="U23" s="257"/>
      <c r="W23" s="212"/>
    </row>
    <row r="24" spans="1:27" s="24" customFormat="1" ht="19.5" customHeight="1">
      <c r="A24" s="33"/>
      <c r="B24" s="33"/>
      <c r="C24" s="33"/>
      <c r="D24" s="33"/>
      <c r="E24" s="33"/>
      <c r="F24" s="33"/>
      <c r="G24" s="33"/>
      <c r="H24" s="35"/>
      <c r="I24" s="33"/>
      <c r="J24" s="33"/>
      <c r="K24" s="33"/>
      <c r="L24" s="33"/>
      <c r="M24" s="215"/>
      <c r="N24" s="21"/>
      <c r="O24" s="21"/>
      <c r="P24" s="25">
        <v>290000</v>
      </c>
      <c r="Q24" s="22" t="s">
        <v>24</v>
      </c>
      <c r="R24" s="25">
        <v>310000</v>
      </c>
      <c r="S24" s="26">
        <v>2450</v>
      </c>
      <c r="U24" s="257"/>
      <c r="W24" s="212"/>
    </row>
    <row r="25" spans="1:27" s="24" customFormat="1" ht="19.5" customHeight="1">
      <c r="A25" s="33"/>
      <c r="B25" s="33"/>
      <c r="C25" s="33"/>
      <c r="D25" s="33"/>
      <c r="E25" s="33"/>
      <c r="F25" s="33"/>
      <c r="G25" s="33"/>
      <c r="H25" s="35"/>
      <c r="I25" s="33"/>
      <c r="J25" s="33"/>
      <c r="K25" s="33"/>
      <c r="L25" s="33"/>
      <c r="M25" s="215"/>
      <c r="N25" s="21"/>
      <c r="O25" s="21"/>
      <c r="P25" s="25">
        <v>310000</v>
      </c>
      <c r="Q25" s="22" t="s">
        <v>24</v>
      </c>
      <c r="R25" s="25">
        <v>330000</v>
      </c>
      <c r="S25" s="26">
        <v>2620</v>
      </c>
      <c r="U25" s="257"/>
      <c r="W25" s="212"/>
    </row>
    <row r="26" spans="1:27" s="24" customFormat="1" ht="19.5" customHeight="1">
      <c r="A26" s="33"/>
      <c r="B26" s="33"/>
      <c r="C26" s="33"/>
      <c r="D26" s="27"/>
      <c r="E26" s="28"/>
      <c r="F26" s="28"/>
      <c r="G26" s="33"/>
      <c r="H26" s="35"/>
      <c r="I26" s="33"/>
      <c r="J26" s="33"/>
      <c r="K26" s="33"/>
      <c r="L26" s="33"/>
      <c r="M26" s="215"/>
      <c r="N26" s="21"/>
      <c r="O26" s="21"/>
      <c r="P26" s="25">
        <v>330000</v>
      </c>
      <c r="Q26" s="22" t="s">
        <v>24</v>
      </c>
      <c r="R26" s="25">
        <v>350000</v>
      </c>
      <c r="S26" s="26">
        <v>2780</v>
      </c>
      <c r="U26" s="257"/>
      <c r="W26" s="212"/>
    </row>
    <row r="27" spans="1:27" s="24" customFormat="1" ht="19.5" customHeight="1">
      <c r="A27" s="33"/>
      <c r="B27" s="33"/>
      <c r="C27" s="33"/>
      <c r="D27" s="27"/>
      <c r="E27" s="28"/>
      <c r="F27" s="28"/>
      <c r="G27" s="33"/>
      <c r="H27" s="35"/>
      <c r="I27" s="33"/>
      <c r="J27" s="33"/>
      <c r="K27" s="33"/>
      <c r="L27" s="33"/>
      <c r="M27" s="215"/>
      <c r="N27" s="21"/>
      <c r="O27" s="21"/>
      <c r="P27" s="25">
        <v>350000</v>
      </c>
      <c r="Q27" s="22" t="s">
        <v>24</v>
      </c>
      <c r="R27" s="25">
        <v>370000</v>
      </c>
      <c r="S27" s="26">
        <v>2950</v>
      </c>
      <c r="U27" s="257"/>
      <c r="W27" s="212"/>
    </row>
    <row r="28" spans="1:27" s="24" customFormat="1" ht="19.5" customHeight="1">
      <c r="A28" s="33"/>
      <c r="B28" s="33"/>
      <c r="C28" s="33"/>
      <c r="D28" s="33"/>
      <c r="E28" s="34"/>
      <c r="F28" s="34"/>
      <c r="G28" s="33"/>
      <c r="H28" s="35"/>
      <c r="I28" s="33"/>
      <c r="J28" s="33"/>
      <c r="K28" s="33"/>
      <c r="L28" s="33"/>
      <c r="M28" s="215"/>
      <c r="N28" s="21"/>
      <c r="O28" s="21"/>
      <c r="P28" s="25">
        <v>370000</v>
      </c>
      <c r="Q28" s="22" t="s">
        <v>24</v>
      </c>
      <c r="R28" s="25">
        <v>395000</v>
      </c>
      <c r="S28" s="26">
        <v>3110</v>
      </c>
      <c r="U28" s="257"/>
      <c r="W28" s="212"/>
    </row>
    <row r="29" spans="1:27" ht="19.5" customHeight="1">
      <c r="M29" s="12"/>
      <c r="N29" s="12"/>
      <c r="O29" s="12"/>
      <c r="P29" s="25">
        <v>395000</v>
      </c>
      <c r="Q29" s="22" t="s">
        <v>24</v>
      </c>
      <c r="R29" s="25">
        <v>425000</v>
      </c>
      <c r="S29" s="26">
        <v>3350</v>
      </c>
      <c r="T29" s="12"/>
      <c r="U29" s="128"/>
      <c r="V29" s="12"/>
      <c r="W29" s="258"/>
    </row>
    <row r="30" spans="1:27" ht="19.5" customHeight="1">
      <c r="M30" s="12"/>
      <c r="N30" s="12"/>
      <c r="O30" s="12"/>
      <c r="P30" s="25">
        <v>425000</v>
      </c>
      <c r="Q30" s="22" t="s">
        <v>24</v>
      </c>
      <c r="R30" s="25">
        <v>455000</v>
      </c>
      <c r="S30" s="26">
        <v>3600</v>
      </c>
      <c r="W30" s="48"/>
    </row>
    <row r="31" spans="1:27" ht="19.5" customHeight="1">
      <c r="M31" s="12"/>
      <c r="N31" s="12"/>
      <c r="O31" s="12"/>
      <c r="P31" s="25">
        <v>455000</v>
      </c>
      <c r="Q31" s="22" t="s">
        <v>24</v>
      </c>
      <c r="R31" s="25">
        <v>485000</v>
      </c>
      <c r="S31" s="26">
        <v>3850</v>
      </c>
      <c r="W31" s="48"/>
    </row>
    <row r="32" spans="1:27" ht="19.5" customHeight="1">
      <c r="P32" s="25">
        <v>485000</v>
      </c>
      <c r="Q32" s="22" t="s">
        <v>24</v>
      </c>
      <c r="R32" s="25">
        <v>515000</v>
      </c>
      <c r="S32" s="26">
        <v>4090</v>
      </c>
      <c r="W32" s="48"/>
    </row>
    <row r="33" spans="16:29" ht="19.5" customHeight="1">
      <c r="P33" s="25">
        <v>515000</v>
      </c>
      <c r="Q33" s="22" t="s">
        <v>24</v>
      </c>
      <c r="R33" s="25">
        <v>545000</v>
      </c>
      <c r="S33" s="26">
        <v>4340</v>
      </c>
      <c r="V33" s="48"/>
      <c r="W33" s="48"/>
      <c r="X33" s="48"/>
    </row>
    <row r="34" spans="16:29" ht="19.5" customHeight="1">
      <c r="P34" s="25">
        <v>545000</v>
      </c>
      <c r="Q34" s="22" t="s">
        <v>24</v>
      </c>
      <c r="R34" s="25">
        <v>575000</v>
      </c>
      <c r="S34" s="26">
        <v>4580</v>
      </c>
      <c r="V34" s="48"/>
      <c r="W34" s="48"/>
      <c r="X34" s="48"/>
    </row>
    <row r="35" spans="16:29" ht="19.5" customHeight="1">
      <c r="P35" s="25">
        <v>575000</v>
      </c>
      <c r="Q35" s="22" t="s">
        <v>24</v>
      </c>
      <c r="R35" s="25">
        <v>605000</v>
      </c>
      <c r="S35" s="26">
        <v>4830</v>
      </c>
      <c r="V35" s="48"/>
      <c r="W35" s="48"/>
      <c r="X35" s="48"/>
    </row>
    <row r="36" spans="16:29" ht="19.5" customHeight="1">
      <c r="P36" s="25">
        <v>605000</v>
      </c>
      <c r="Q36" s="22" t="s">
        <v>24</v>
      </c>
      <c r="R36" s="25"/>
      <c r="S36" s="26">
        <v>5080</v>
      </c>
      <c r="V36" s="48"/>
      <c r="W36" s="48"/>
      <c r="X36" s="48"/>
    </row>
    <row r="37" spans="16:29" ht="19.5" customHeight="1">
      <c r="P37" s="25"/>
      <c r="Q37" s="22"/>
      <c r="R37" s="25"/>
      <c r="S37" s="26"/>
      <c r="V37" s="48"/>
      <c r="W37" s="48"/>
      <c r="X37" s="48"/>
    </row>
    <row r="38" spans="16:29" ht="19.5" customHeight="1">
      <c r="P38" s="25"/>
      <c r="Q38" s="22"/>
      <c r="R38" s="30"/>
      <c r="S38" s="26"/>
      <c r="V38" s="48"/>
      <c r="W38" s="48"/>
      <c r="X38" s="48"/>
    </row>
    <row r="39" spans="16:29" ht="21.6" customHeight="1">
      <c r="P39" s="30"/>
      <c r="Q39" s="22"/>
      <c r="R39" s="30"/>
      <c r="S39" s="31"/>
      <c r="V39" s="48"/>
      <c r="W39" s="48"/>
      <c r="X39" s="48"/>
    </row>
    <row r="40" spans="16:29" ht="19.5" customHeight="1">
      <c r="P40" s="30"/>
      <c r="Q40" s="22"/>
      <c r="R40" s="32"/>
      <c r="S40" s="31"/>
      <c r="V40" s="48"/>
      <c r="W40" s="48"/>
      <c r="X40" s="48"/>
    </row>
    <row r="41" spans="16:29" ht="21.75" customHeight="1"/>
    <row r="44" spans="16:29" ht="20.100000000000001" customHeight="1">
      <c r="X44" s="283"/>
      <c r="Y44" s="283"/>
      <c r="Z44" s="283"/>
      <c r="AA44" s="283"/>
      <c r="AB44" s="283"/>
      <c r="AC44" s="283"/>
    </row>
    <row r="45" spans="16:29" ht="20.100000000000001" customHeight="1">
      <c r="X45" s="78"/>
      <c r="Y45" s="77"/>
      <c r="Z45" s="78"/>
      <c r="AA45" s="78"/>
      <c r="AB45" s="77"/>
      <c r="AC45" s="78"/>
    </row>
    <row r="46" spans="16:29" ht="20.100000000000001" customHeight="1">
      <c r="X46" s="78"/>
      <c r="Y46" s="77"/>
      <c r="Z46" s="79"/>
      <c r="AA46" s="78"/>
      <c r="AB46" s="77"/>
      <c r="AC46" s="78"/>
    </row>
    <row r="47" spans="16:29" ht="20.100000000000001" customHeight="1">
      <c r="X47" s="78"/>
      <c r="Y47" s="77"/>
      <c r="Z47" s="78"/>
      <c r="AA47" s="78"/>
      <c r="AB47" s="77"/>
      <c r="AC47" s="78"/>
    </row>
    <row r="48" spans="16:29" ht="20.100000000000001" customHeight="1">
      <c r="X48" s="78"/>
      <c r="Y48" s="77"/>
      <c r="Z48" s="78"/>
      <c r="AA48" s="78"/>
      <c r="AB48" s="77"/>
      <c r="AC48" s="78"/>
    </row>
    <row r="49" spans="24:29" ht="20.100000000000001" customHeight="1">
      <c r="X49" s="78"/>
      <c r="Y49" s="77"/>
      <c r="Z49" s="78"/>
      <c r="AA49" s="78"/>
      <c r="AB49" s="77"/>
      <c r="AC49" s="78"/>
    </row>
    <row r="50" spans="24:29" ht="20.100000000000001" customHeight="1">
      <c r="X50" s="78"/>
      <c r="Y50" s="77"/>
      <c r="Z50" s="78"/>
      <c r="AA50" s="78"/>
      <c r="AB50" s="77"/>
      <c r="AC50" s="78"/>
    </row>
    <row r="51" spans="24:29" ht="20.100000000000001" customHeight="1">
      <c r="X51" s="78"/>
      <c r="Y51" s="77"/>
      <c r="Z51" s="78"/>
      <c r="AA51" s="78"/>
      <c r="AB51" s="77"/>
      <c r="AC51" s="78"/>
    </row>
    <row r="52" spans="24:29" ht="20.100000000000001" customHeight="1">
      <c r="X52" s="78"/>
      <c r="Y52" s="77"/>
      <c r="Z52" s="78"/>
      <c r="AA52" s="78"/>
      <c r="AB52" s="77"/>
      <c r="AC52" s="78"/>
    </row>
    <row r="53" spans="24:29" ht="20.100000000000001" customHeight="1">
      <c r="X53" s="78"/>
      <c r="Y53" s="77"/>
      <c r="Z53" s="78"/>
      <c r="AA53" s="78"/>
      <c r="AB53" s="77"/>
      <c r="AC53" s="78"/>
    </row>
    <row r="54" spans="24:29" ht="20.100000000000001" customHeight="1">
      <c r="X54" s="78"/>
      <c r="Y54" s="78"/>
      <c r="Z54" s="78"/>
      <c r="AA54" s="78"/>
      <c r="AB54" s="77"/>
      <c r="AC54" s="78"/>
    </row>
    <row r="55" spans="24:29" ht="20.100000000000001" customHeight="1">
      <c r="X55" s="78"/>
      <c r="Y55" s="78"/>
      <c r="Z55" s="78"/>
      <c r="AA55" s="78"/>
      <c r="AB55" s="77"/>
      <c r="AC55" s="78"/>
    </row>
    <row r="56" spans="24:29" ht="20.100000000000001" customHeight="1">
      <c r="X56" s="78"/>
      <c r="Y56" s="78"/>
      <c r="Z56" s="78"/>
      <c r="AA56" s="78"/>
      <c r="AB56" s="77"/>
      <c r="AC56" s="78"/>
    </row>
    <row r="57" spans="24:29" ht="20.100000000000001" customHeight="1">
      <c r="X57" s="78"/>
      <c r="Y57" s="78"/>
      <c r="Z57" s="78"/>
      <c r="AA57" s="78"/>
      <c r="AB57" s="77"/>
      <c r="AC57" s="78"/>
    </row>
    <row r="58" spans="24:29" ht="20.100000000000001" customHeight="1">
      <c r="X58" s="78"/>
      <c r="Y58" s="78"/>
      <c r="Z58" s="78"/>
      <c r="AA58" s="78"/>
      <c r="AB58" s="77"/>
      <c r="AC58" s="78"/>
    </row>
    <row r="59" spans="24:29" ht="20.100000000000001" customHeight="1">
      <c r="X59" s="78"/>
      <c r="Y59" s="78"/>
      <c r="Z59" s="78"/>
      <c r="AA59" s="78"/>
      <c r="AB59" s="77"/>
      <c r="AC59" s="78"/>
    </row>
    <row r="60" spans="24:29" ht="20.100000000000001" customHeight="1">
      <c r="X60" s="78"/>
      <c r="Y60" s="78"/>
      <c r="Z60" s="78"/>
      <c r="AA60" s="78"/>
      <c r="AB60" s="77"/>
      <c r="AC60" s="78"/>
    </row>
    <row r="61" spans="24:29" ht="20.100000000000001" customHeight="1">
      <c r="X61" s="78"/>
      <c r="Y61" s="78"/>
      <c r="Z61" s="78"/>
      <c r="AA61" s="78"/>
      <c r="AB61" s="77"/>
      <c r="AC61" s="78"/>
    </row>
    <row r="62" spans="24:29" ht="20.100000000000001" customHeight="1">
      <c r="X62" s="78"/>
      <c r="Y62" s="78"/>
      <c r="Z62" s="78"/>
      <c r="AA62" s="78"/>
      <c r="AB62" s="77"/>
      <c r="AC62" s="78"/>
    </row>
    <row r="63" spans="24:29" ht="20.100000000000001" customHeight="1">
      <c r="X63" s="78"/>
      <c r="Y63" s="78"/>
      <c r="Z63" s="78"/>
      <c r="AA63" s="78"/>
      <c r="AB63" s="77"/>
      <c r="AC63" s="78"/>
    </row>
    <row r="64" spans="24:29" ht="20.100000000000001" customHeight="1">
      <c r="X64" s="78"/>
      <c r="Y64" s="78"/>
      <c r="Z64" s="78"/>
      <c r="AA64" s="78"/>
      <c r="AB64" s="77"/>
      <c r="AC64" s="78"/>
    </row>
    <row r="65" spans="24:29" ht="20.100000000000001" customHeight="1">
      <c r="X65" s="78"/>
      <c r="Y65" s="78"/>
      <c r="Z65" s="78"/>
      <c r="AA65" s="78"/>
      <c r="AB65" s="77"/>
      <c r="AC65" s="78"/>
    </row>
    <row r="66" spans="24:29" ht="20.100000000000001" customHeight="1">
      <c r="X66" s="78"/>
      <c r="Y66" s="78"/>
      <c r="Z66" s="78"/>
      <c r="AA66" s="78"/>
      <c r="AB66" s="77"/>
      <c r="AC66" s="78"/>
    </row>
    <row r="67" spans="24:29" ht="20.100000000000001" customHeight="1">
      <c r="X67" s="78"/>
      <c r="Y67" s="78"/>
      <c r="Z67" s="78"/>
      <c r="AA67" s="78"/>
      <c r="AB67" s="77"/>
      <c r="AC67" s="78"/>
    </row>
    <row r="68" spans="24:29" ht="20.100000000000001" customHeight="1">
      <c r="X68" s="78"/>
      <c r="Y68" s="78"/>
      <c r="Z68" s="78"/>
      <c r="AA68" s="78"/>
      <c r="AB68" s="77"/>
      <c r="AC68" s="78"/>
    </row>
    <row r="69" spans="24:29" ht="20.100000000000001" customHeight="1">
      <c r="X69" s="78"/>
      <c r="Y69" s="78"/>
      <c r="Z69" s="78"/>
      <c r="AA69" s="78"/>
      <c r="AB69" s="77"/>
      <c r="AC69" s="78"/>
    </row>
    <row r="70" spans="24:29" ht="20.100000000000001" customHeight="1">
      <c r="X70" s="78"/>
      <c r="Y70" s="78"/>
      <c r="Z70" s="78"/>
      <c r="AA70" s="78"/>
      <c r="AB70" s="77"/>
      <c r="AC70" s="78"/>
    </row>
    <row r="71" spans="24:29" ht="20.100000000000001" customHeight="1">
      <c r="X71" s="78"/>
      <c r="Y71" s="78"/>
      <c r="Z71" s="78"/>
      <c r="AA71" s="78"/>
      <c r="AB71" s="77"/>
      <c r="AC71" s="78"/>
    </row>
    <row r="72" spans="24:29" ht="20.100000000000001" customHeight="1">
      <c r="X72" s="78"/>
      <c r="Y72" s="78"/>
      <c r="Z72" s="78"/>
      <c r="AA72" s="78"/>
      <c r="AB72" s="77"/>
      <c r="AC72" s="78"/>
    </row>
    <row r="73" spans="24:29" ht="20.100000000000001" customHeight="1">
      <c r="X73" s="78"/>
      <c r="Y73" s="78"/>
      <c r="Z73" s="78"/>
      <c r="AA73" s="78"/>
      <c r="AB73" s="77"/>
      <c r="AC73" s="78"/>
    </row>
    <row r="74" spans="24:29" ht="20.100000000000001" customHeight="1">
      <c r="X74" s="78"/>
      <c r="Y74" s="78"/>
      <c r="Z74" s="78"/>
      <c r="AA74" s="78"/>
      <c r="AB74" s="77"/>
      <c r="AC74" s="78"/>
    </row>
    <row r="75" spans="24:29" ht="20.100000000000001" customHeight="1">
      <c r="X75" s="78"/>
      <c r="Y75" s="78"/>
      <c r="Z75" s="78"/>
      <c r="AA75" s="78"/>
      <c r="AB75" s="77"/>
      <c r="AC75" s="78"/>
    </row>
    <row r="76" spans="24:29" ht="20.100000000000001" customHeight="1">
      <c r="X76" s="78"/>
      <c r="Y76" s="78"/>
      <c r="Z76" s="78"/>
      <c r="AA76" s="78"/>
      <c r="AB76" s="77"/>
      <c r="AC76" s="78"/>
    </row>
    <row r="77" spans="24:29" ht="20.100000000000001" customHeight="1">
      <c r="X77" s="78"/>
      <c r="Y77" s="78"/>
      <c r="Z77" s="78"/>
      <c r="AA77" s="78"/>
      <c r="AB77" s="77"/>
      <c r="AC77" s="78"/>
    </row>
    <row r="78" spans="24:29" ht="20.100000000000001" customHeight="1">
      <c r="X78" s="78"/>
      <c r="Y78" s="78"/>
      <c r="Z78" s="78"/>
      <c r="AA78" s="78"/>
      <c r="AB78" s="77"/>
      <c r="AC78" s="78"/>
    </row>
    <row r="79" spans="24:29" ht="20.100000000000001" customHeight="1">
      <c r="X79" s="78"/>
      <c r="Y79" s="78"/>
      <c r="Z79" s="78"/>
      <c r="AA79" s="78"/>
      <c r="AB79" s="78"/>
      <c r="AC79" s="78"/>
    </row>
    <row r="80" spans="24:29" ht="20.100000000000001" customHeight="1">
      <c r="X80" s="78"/>
      <c r="Y80" s="78"/>
      <c r="Z80" s="78"/>
      <c r="AA80" s="78"/>
      <c r="AB80" s="78"/>
      <c r="AC80" s="78"/>
    </row>
  </sheetData>
  <sheetProtection sheet="1" objects="1" scenarios="1"/>
  <mergeCells count="22">
    <mergeCell ref="A16:B16"/>
    <mergeCell ref="A2:L2"/>
    <mergeCell ref="A3:L3"/>
    <mergeCell ref="A4:L4"/>
    <mergeCell ref="D5:L5"/>
    <mergeCell ref="D6:L6"/>
    <mergeCell ref="X44:AC44"/>
    <mergeCell ref="A6:C6"/>
    <mergeCell ref="A5:C5"/>
    <mergeCell ref="A17:G17"/>
    <mergeCell ref="A7:C7"/>
    <mergeCell ref="D7:E7"/>
    <mergeCell ref="A8:B8"/>
    <mergeCell ref="A9:B9"/>
    <mergeCell ref="P7:S7"/>
    <mergeCell ref="P8:R8"/>
    <mergeCell ref="A10:B10"/>
    <mergeCell ref="A11:B11"/>
    <mergeCell ref="A12:B12"/>
    <mergeCell ref="A13:B13"/>
    <mergeCell ref="A14:B14"/>
    <mergeCell ref="A15:B15"/>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zoomScaleNormal="100" workbookViewId="0"/>
  </sheetViews>
  <sheetFormatPr defaultColWidth="9" defaultRowHeight="20.100000000000001" customHeight="1"/>
  <cols>
    <col min="1" max="3" width="5" style="33" customWidth="1"/>
    <col min="4" max="4" width="3.44140625" style="33" customWidth="1"/>
    <col min="5" max="5" width="5.6640625" style="34" customWidth="1"/>
    <col min="6" max="6" width="5.6640625" style="34" hidden="1" customWidth="1"/>
    <col min="7" max="7" width="6.109375" style="33" customWidth="1"/>
    <col min="8" max="8" width="9.33203125" style="35" hidden="1" customWidth="1"/>
    <col min="9" max="9" width="12.6640625" style="33" customWidth="1"/>
    <col min="10" max="10" width="10.6640625" style="33" customWidth="1"/>
    <col min="11" max="12" width="15.6640625" style="33" customWidth="1"/>
    <col min="13" max="13" width="9" style="13" customWidth="1"/>
    <col min="14" max="16384" width="9" style="13"/>
  </cols>
  <sheetData>
    <row r="1" spans="1:12" ht="20.100000000000001" customHeight="1">
      <c r="A1" s="74" t="s">
        <v>174</v>
      </c>
    </row>
    <row r="2" spans="1:12" ht="20.100000000000001" customHeight="1">
      <c r="A2" s="301" t="s">
        <v>162</v>
      </c>
      <c r="B2" s="301"/>
      <c r="C2" s="301"/>
      <c r="D2" s="301"/>
      <c r="E2" s="301"/>
      <c r="F2" s="301"/>
      <c r="G2" s="301"/>
      <c r="H2" s="301"/>
      <c r="I2" s="301"/>
      <c r="J2" s="301"/>
      <c r="K2" s="301"/>
      <c r="L2" s="301"/>
    </row>
    <row r="3" spans="1:12" ht="23.25" customHeight="1">
      <c r="A3" s="302" t="s">
        <v>10</v>
      </c>
      <c r="B3" s="302"/>
      <c r="C3" s="302"/>
      <c r="D3" s="302"/>
      <c r="E3" s="302"/>
      <c r="F3" s="302"/>
      <c r="G3" s="303"/>
      <c r="H3" s="303"/>
      <c r="I3" s="303"/>
      <c r="J3" s="303"/>
      <c r="K3" s="303"/>
      <c r="L3" s="303"/>
    </row>
    <row r="4" spans="1:12" ht="23.25" customHeight="1">
      <c r="A4" s="304" t="str">
        <f>IF(初期条件設定表!V32=1,初期条件設定表!P42,初期条件設定表!P43)</f>
        <v>報告期間：2024年 9月 ～ 2025年5月まで（遂行状況報告分）</v>
      </c>
      <c r="B4" s="304"/>
      <c r="C4" s="304"/>
      <c r="D4" s="304"/>
      <c r="E4" s="304"/>
      <c r="F4" s="304"/>
      <c r="G4" s="305"/>
      <c r="H4" s="305"/>
      <c r="I4" s="305"/>
      <c r="J4" s="305"/>
      <c r="K4" s="305"/>
      <c r="L4" s="305"/>
    </row>
    <row r="5" spans="1:12" ht="29.25" customHeight="1">
      <c r="A5" s="284" t="s">
        <v>27</v>
      </c>
      <c r="B5" s="284"/>
      <c r="C5" s="284"/>
      <c r="D5" s="306" t="str">
        <f>'入力用 従事者別直接人件費集計表（前期）'!D5</f>
        <v>○○△△株式会社</v>
      </c>
      <c r="E5" s="307"/>
      <c r="F5" s="307"/>
      <c r="G5" s="307"/>
      <c r="H5" s="307"/>
      <c r="I5" s="307"/>
      <c r="J5" s="307"/>
      <c r="K5" s="307"/>
      <c r="L5" s="308"/>
    </row>
    <row r="6" spans="1:12" ht="29.25" customHeight="1">
      <c r="A6" s="284" t="s">
        <v>26</v>
      </c>
      <c r="B6" s="284"/>
      <c r="C6" s="284"/>
      <c r="D6" s="306" t="str">
        <f>'入力用 従事者別直接人件費集計表（前期）'!D6</f>
        <v>公社　太郎</v>
      </c>
      <c r="E6" s="307"/>
      <c r="F6" s="307"/>
      <c r="G6" s="307"/>
      <c r="H6" s="307"/>
      <c r="I6" s="307"/>
      <c r="J6" s="307"/>
      <c r="K6" s="307"/>
      <c r="L6" s="308"/>
    </row>
    <row r="7" spans="1:12" s="16" customFormat="1" ht="60" customHeight="1">
      <c r="A7" s="288" t="s">
        <v>11</v>
      </c>
      <c r="B7" s="289"/>
      <c r="C7" s="309"/>
      <c r="D7" s="291" t="s">
        <v>103</v>
      </c>
      <c r="E7" s="310"/>
      <c r="F7" s="129" t="s">
        <v>36</v>
      </c>
      <c r="G7" s="125" t="s">
        <v>13</v>
      </c>
      <c r="H7" s="122" t="s">
        <v>152</v>
      </c>
      <c r="I7" s="123" t="s">
        <v>14</v>
      </c>
      <c r="J7" s="121" t="s">
        <v>15</v>
      </c>
      <c r="K7" s="124" t="s">
        <v>16</v>
      </c>
      <c r="L7" s="121" t="s">
        <v>17</v>
      </c>
    </row>
    <row r="8" spans="1:12" s="24" customFormat="1" ht="24.9" customHeight="1">
      <c r="A8" s="293">
        <f>'入力用 従事者別直接人件費集計表（前期）'!A8</f>
        <v>2024</v>
      </c>
      <c r="B8" s="294"/>
      <c r="C8" s="219" t="s">
        <v>11</v>
      </c>
      <c r="D8" s="199">
        <f>'入力用 従事者別直接人件費集計表（前期）'!D8</f>
        <v>9</v>
      </c>
      <c r="E8" s="200" t="s">
        <v>20</v>
      </c>
      <c r="F8" s="197">
        <v>1</v>
      </c>
      <c r="G8" s="198">
        <f>'入力用 従事者別直接人件費集計表（前期）'!G8</f>
        <v>0</v>
      </c>
      <c r="H8" s="17"/>
      <c r="I8" s="18" t="str">
        <f>'入力用 従事者別直接人件費集計表（前期）'!I8</f>
        <v>0</v>
      </c>
      <c r="J8" s="36" t="str">
        <f>'入力用 従事者別直接人件費集計表（前期）'!J8</f>
        <v>0</v>
      </c>
      <c r="K8" s="19">
        <f>'入力用 従事者別直接人件費集計表（前期）'!K8</f>
        <v>0</v>
      </c>
      <c r="L8" s="20">
        <f>'入力用 従事者別直接人件費集計表（前期）'!L8</f>
        <v>0</v>
      </c>
    </row>
    <row r="9" spans="1:12" s="24" customFormat="1" ht="24.9" customHeight="1">
      <c r="A9" s="311">
        <f>'入力用 従事者別直接人件費集計表（前期）'!A9</f>
        <v>2024</v>
      </c>
      <c r="B9" s="312"/>
      <c r="C9" s="113" t="s">
        <v>11</v>
      </c>
      <c r="D9" s="199">
        <f>'入力用 従事者別直接人件費集計表（前期）'!D9</f>
        <v>10</v>
      </c>
      <c r="E9" s="200" t="s">
        <v>20</v>
      </c>
      <c r="F9" s="197">
        <v>1</v>
      </c>
      <c r="G9" s="198">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4.9" customHeight="1">
      <c r="A10" s="311">
        <f>'入力用 従事者別直接人件費集計表（前期）'!A10</f>
        <v>2024</v>
      </c>
      <c r="B10" s="312"/>
      <c r="C10" s="113" t="s">
        <v>11</v>
      </c>
      <c r="D10" s="199">
        <f>'入力用 従事者別直接人件費集計表（前期）'!D10</f>
        <v>11</v>
      </c>
      <c r="E10" s="200" t="s">
        <v>20</v>
      </c>
      <c r="F10" s="197">
        <f t="shared" ref="F10:F16" si="0">F9</f>
        <v>1</v>
      </c>
      <c r="G10" s="198">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4.9" customHeight="1">
      <c r="A11" s="311">
        <f>'入力用 従事者別直接人件費集計表（前期）'!A11</f>
        <v>2024</v>
      </c>
      <c r="B11" s="312"/>
      <c r="C11" s="113" t="s">
        <v>11</v>
      </c>
      <c r="D11" s="199">
        <f>'入力用 従事者別直接人件費集計表（前期）'!D11</f>
        <v>12</v>
      </c>
      <c r="E11" s="200" t="s">
        <v>20</v>
      </c>
      <c r="F11" s="197">
        <f t="shared" si="0"/>
        <v>1</v>
      </c>
      <c r="G11" s="198">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4.9" customHeight="1">
      <c r="A12" s="311">
        <f>'入力用 従事者別直接人件費集計表（前期）'!A12</f>
        <v>2025</v>
      </c>
      <c r="B12" s="312"/>
      <c r="C12" s="113" t="s">
        <v>11</v>
      </c>
      <c r="D12" s="199">
        <f>'入力用 従事者別直接人件費集計表（前期）'!D12</f>
        <v>1</v>
      </c>
      <c r="E12" s="200" t="s">
        <v>20</v>
      </c>
      <c r="F12" s="197">
        <f t="shared" si="0"/>
        <v>1</v>
      </c>
      <c r="G12" s="198">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4.9" customHeight="1">
      <c r="A13" s="311">
        <f>'入力用 従事者別直接人件費集計表（前期）'!A13</f>
        <v>2025</v>
      </c>
      <c r="B13" s="312"/>
      <c r="C13" s="113" t="s">
        <v>11</v>
      </c>
      <c r="D13" s="199">
        <f>'入力用 従事者別直接人件費集計表（前期）'!D13</f>
        <v>2</v>
      </c>
      <c r="E13" s="200" t="s">
        <v>20</v>
      </c>
      <c r="F13" s="197">
        <f t="shared" si="0"/>
        <v>1</v>
      </c>
      <c r="G13" s="198">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4.9" customHeight="1">
      <c r="A14" s="311">
        <f>'入力用 従事者別直接人件費集計表（前期）'!A14</f>
        <v>2025</v>
      </c>
      <c r="B14" s="312"/>
      <c r="C14" s="113" t="s">
        <v>11</v>
      </c>
      <c r="D14" s="199">
        <f>'入力用 従事者別直接人件費集計表（前期）'!D14</f>
        <v>3</v>
      </c>
      <c r="E14" s="200" t="s">
        <v>20</v>
      </c>
      <c r="F14" s="197">
        <f t="shared" si="0"/>
        <v>1</v>
      </c>
      <c r="G14" s="198">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4.9" customHeight="1">
      <c r="A15" s="311">
        <f>'入力用 従事者別直接人件費集計表（前期）'!A15</f>
        <v>2025</v>
      </c>
      <c r="B15" s="312"/>
      <c r="C15" s="113" t="s">
        <v>11</v>
      </c>
      <c r="D15" s="199">
        <f>'入力用 従事者別直接人件費集計表（前期）'!D15</f>
        <v>4</v>
      </c>
      <c r="E15" s="200" t="s">
        <v>20</v>
      </c>
      <c r="F15" s="197">
        <f t="shared" si="0"/>
        <v>1</v>
      </c>
      <c r="G15" s="198">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4.9" customHeight="1" thickBot="1">
      <c r="A16" s="311">
        <f>'入力用 従事者別直接人件費集計表（前期）'!A16</f>
        <v>2025</v>
      </c>
      <c r="B16" s="312"/>
      <c r="C16" s="113" t="s">
        <v>11</v>
      </c>
      <c r="D16" s="199">
        <f>'入力用 従事者別直接人件費集計表（前期）'!D16</f>
        <v>5</v>
      </c>
      <c r="E16" s="200" t="s">
        <v>20</v>
      </c>
      <c r="F16" s="197">
        <f t="shared" si="0"/>
        <v>1</v>
      </c>
      <c r="G16" s="198">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4.9" customHeight="1" thickBot="1">
      <c r="A17" s="285" t="s">
        <v>25</v>
      </c>
      <c r="B17" s="286"/>
      <c r="C17" s="286"/>
      <c r="D17" s="286"/>
      <c r="E17" s="286"/>
      <c r="F17" s="286"/>
      <c r="G17" s="287"/>
      <c r="H17" s="120"/>
      <c r="I17" s="116"/>
      <c r="J17" s="117">
        <f>SUM(J8:J16)</f>
        <v>0</v>
      </c>
      <c r="K17" s="118">
        <f>SUM(K8:K16)</f>
        <v>0</v>
      </c>
      <c r="L17" s="119">
        <f>SUM(L8:L16)</f>
        <v>0</v>
      </c>
    </row>
    <row r="18" spans="1:14" s="24" customFormat="1" ht="24.9" customHeight="1">
      <c r="A18" s="202"/>
      <c r="B18" s="202"/>
      <c r="C18" s="202"/>
      <c r="D18" s="206"/>
      <c r="E18" s="203"/>
      <c r="F18" s="203"/>
      <c r="G18" s="202"/>
      <c r="H18" s="204"/>
      <c r="I18" s="202"/>
      <c r="J18" s="202"/>
      <c r="K18" s="202"/>
      <c r="L18" s="202"/>
    </row>
    <row r="19" spans="1:14" s="24" customFormat="1" ht="24.9" customHeight="1">
      <c r="A19" s="27"/>
      <c r="B19" s="27"/>
      <c r="C19" s="207"/>
      <c r="D19" s="207"/>
      <c r="E19" s="207"/>
      <c r="F19" s="207"/>
      <c r="G19" s="207"/>
      <c r="H19" s="29"/>
      <c r="I19" s="27"/>
      <c r="J19" s="27"/>
      <c r="K19" s="27"/>
      <c r="L19" s="27"/>
    </row>
    <row r="20" spans="1:14" s="24" customFormat="1" ht="24.9" customHeight="1">
      <c r="A20" s="33"/>
      <c r="B20" s="33"/>
      <c r="C20" s="33"/>
      <c r="D20" s="33"/>
      <c r="E20" s="33"/>
      <c r="F20" s="33"/>
      <c r="G20" s="33"/>
      <c r="H20" s="35"/>
      <c r="I20" s="33"/>
      <c r="J20" s="33"/>
      <c r="K20" s="33"/>
      <c r="L20" s="33"/>
    </row>
    <row r="21" spans="1:14" s="24" customFormat="1" ht="24.9" customHeight="1">
      <c r="A21" s="33"/>
      <c r="B21" s="33"/>
      <c r="C21" s="33"/>
      <c r="D21" s="33"/>
      <c r="E21" s="33"/>
      <c r="F21" s="33"/>
      <c r="G21" s="33"/>
      <c r="H21" s="35"/>
      <c r="I21" s="33"/>
      <c r="J21" s="33"/>
      <c r="K21" s="33"/>
      <c r="L21" s="33"/>
    </row>
    <row r="22" spans="1:14" ht="24.9" customHeight="1">
      <c r="E22" s="33"/>
      <c r="F22" s="33"/>
      <c r="M22" s="24"/>
      <c r="N22" s="24"/>
    </row>
    <row r="23" spans="1:14" s="24" customFormat="1" ht="24.9" customHeight="1">
      <c r="A23" s="33"/>
      <c r="B23" s="33"/>
      <c r="C23" s="33"/>
      <c r="D23" s="27"/>
      <c r="E23" s="28"/>
      <c r="F23" s="28"/>
      <c r="G23" s="33"/>
      <c r="H23" s="35"/>
      <c r="I23" s="33"/>
      <c r="J23" s="33"/>
      <c r="K23" s="33"/>
      <c r="L23" s="33"/>
    </row>
    <row r="24" spans="1:14" s="24" customFormat="1" ht="24.9" customHeight="1">
      <c r="A24" s="33"/>
      <c r="B24" s="33"/>
      <c r="C24" s="33"/>
      <c r="D24" s="33"/>
      <c r="E24" s="33"/>
      <c r="F24" s="33"/>
      <c r="G24" s="33"/>
      <c r="H24" s="35"/>
      <c r="I24" s="33"/>
      <c r="J24" s="33"/>
      <c r="K24" s="33"/>
      <c r="L24" s="33"/>
    </row>
    <row r="25" spans="1:14" s="24" customFormat="1" ht="24.9" customHeight="1">
      <c r="A25" s="33"/>
      <c r="B25" s="33"/>
      <c r="C25" s="33"/>
      <c r="D25" s="33"/>
      <c r="E25" s="33"/>
      <c r="F25" s="33"/>
      <c r="G25" s="33"/>
      <c r="H25" s="35"/>
      <c r="I25" s="33"/>
      <c r="J25" s="33"/>
      <c r="K25" s="33"/>
      <c r="L25" s="33"/>
    </row>
    <row r="26" spans="1:14" s="24" customFormat="1" ht="24.9" customHeight="1">
      <c r="A26" s="33"/>
      <c r="B26" s="33"/>
      <c r="C26" s="33"/>
      <c r="D26" s="27"/>
      <c r="E26" s="28"/>
      <c r="F26" s="28"/>
      <c r="G26" s="33"/>
      <c r="H26" s="35"/>
      <c r="I26" s="33"/>
      <c r="J26" s="33"/>
      <c r="K26" s="33"/>
      <c r="L26" s="33"/>
    </row>
    <row r="27" spans="1:14" s="24" customFormat="1" ht="24.9" customHeight="1">
      <c r="A27" s="33"/>
      <c r="B27" s="33"/>
      <c r="C27" s="33"/>
      <c r="D27" s="27"/>
      <c r="E27" s="28"/>
      <c r="F27" s="28"/>
      <c r="G27" s="33"/>
      <c r="H27" s="35"/>
      <c r="I27" s="33"/>
      <c r="J27" s="33"/>
      <c r="K27" s="33"/>
      <c r="L27" s="33"/>
    </row>
    <row r="28" spans="1:14" s="24" customFormat="1" ht="24.9" customHeight="1">
      <c r="A28" s="33"/>
      <c r="B28" s="33"/>
      <c r="C28" s="33"/>
      <c r="D28" s="33"/>
      <c r="E28" s="34"/>
      <c r="F28" s="34"/>
      <c r="G28" s="33"/>
      <c r="H28" s="35"/>
      <c r="I28" s="33"/>
      <c r="J28" s="33"/>
      <c r="K28" s="33"/>
      <c r="L28" s="33"/>
    </row>
    <row r="29" spans="1:14" ht="30" customHeight="1"/>
    <row r="30" spans="1:14" ht="19.5" customHeight="1"/>
    <row r="31" spans="1:14" ht="19.5" customHeight="1"/>
    <row r="32" spans="1:14" ht="19.5" customHeight="1"/>
    <row r="33" spans="13:16" ht="19.5" customHeight="1"/>
    <row r="34" spans="13:16" ht="19.5" customHeight="1"/>
    <row r="35" spans="13:16" ht="19.5" customHeight="1"/>
    <row r="36" spans="13:16" ht="19.5" customHeight="1"/>
    <row r="37" spans="13:16" ht="19.5" customHeight="1"/>
    <row r="38" spans="13:16" ht="19.5" customHeight="1"/>
    <row r="39" spans="13:16" ht="21.6" customHeight="1"/>
    <row r="40" spans="13:16" ht="19.5" customHeight="1"/>
    <row r="41" spans="13:16" ht="21.75" customHeight="1"/>
    <row r="44" spans="13:16" ht="20.100000000000001" customHeight="1">
      <c r="M44" s="283"/>
      <c r="N44" s="283"/>
      <c r="O44" s="283"/>
      <c r="P44" s="283"/>
    </row>
    <row r="45" spans="13:16" ht="20.100000000000001" customHeight="1">
      <c r="M45" s="78"/>
      <c r="N45" s="78"/>
      <c r="O45" s="193"/>
      <c r="P45" s="78"/>
    </row>
    <row r="46" spans="13:16" ht="20.100000000000001" customHeight="1">
      <c r="M46" s="79"/>
      <c r="N46" s="78"/>
      <c r="O46" s="193"/>
      <c r="P46" s="78"/>
    </row>
    <row r="47" spans="13:16" ht="20.100000000000001" customHeight="1">
      <c r="M47" s="78"/>
      <c r="N47" s="78"/>
      <c r="O47" s="193"/>
      <c r="P47" s="78"/>
    </row>
    <row r="48" spans="13:16" ht="20.100000000000001" customHeight="1">
      <c r="M48" s="78"/>
      <c r="N48" s="78"/>
      <c r="O48" s="193"/>
      <c r="P48" s="78"/>
    </row>
    <row r="49" spans="13:16" ht="20.100000000000001" customHeight="1">
      <c r="M49" s="78"/>
      <c r="N49" s="78"/>
      <c r="O49" s="193"/>
      <c r="P49" s="78"/>
    </row>
    <row r="50" spans="13:16" ht="20.100000000000001" customHeight="1">
      <c r="M50" s="78"/>
      <c r="N50" s="78"/>
      <c r="O50" s="193"/>
      <c r="P50" s="78"/>
    </row>
    <row r="51" spans="13:16" ht="20.100000000000001" customHeight="1">
      <c r="M51" s="78"/>
      <c r="N51" s="78"/>
      <c r="O51" s="193"/>
      <c r="P51" s="78"/>
    </row>
    <row r="52" spans="13:16" ht="20.100000000000001" customHeight="1">
      <c r="M52" s="78"/>
      <c r="N52" s="78"/>
      <c r="O52" s="193"/>
      <c r="P52" s="78"/>
    </row>
    <row r="53" spans="13:16" ht="20.100000000000001" customHeight="1">
      <c r="M53" s="78"/>
      <c r="N53" s="78"/>
      <c r="O53" s="193"/>
      <c r="P53" s="78"/>
    </row>
    <row r="54" spans="13:16" ht="20.100000000000001" customHeight="1">
      <c r="M54" s="78"/>
      <c r="N54" s="78"/>
      <c r="O54" s="193"/>
      <c r="P54" s="78"/>
    </row>
    <row r="55" spans="13:16" ht="20.100000000000001" customHeight="1">
      <c r="M55" s="78"/>
      <c r="N55" s="78"/>
      <c r="O55" s="193"/>
      <c r="P55" s="78"/>
    </row>
    <row r="56" spans="13:16" ht="20.100000000000001" customHeight="1">
      <c r="M56" s="78"/>
      <c r="N56" s="78"/>
      <c r="O56" s="193"/>
      <c r="P56" s="78"/>
    </row>
    <row r="57" spans="13:16" ht="20.100000000000001" customHeight="1">
      <c r="M57" s="78"/>
      <c r="N57" s="78"/>
      <c r="O57" s="193"/>
      <c r="P57" s="78"/>
    </row>
    <row r="58" spans="13:16" ht="20.100000000000001" customHeight="1">
      <c r="M58" s="78"/>
      <c r="N58" s="78"/>
      <c r="O58" s="193"/>
      <c r="P58" s="78"/>
    </row>
    <row r="59" spans="13:16" ht="20.100000000000001" customHeight="1">
      <c r="M59" s="78"/>
      <c r="N59" s="78"/>
      <c r="O59" s="193"/>
      <c r="P59" s="78"/>
    </row>
    <row r="60" spans="13:16" ht="20.100000000000001" customHeight="1">
      <c r="M60" s="78"/>
      <c r="N60" s="78"/>
      <c r="O60" s="193"/>
      <c r="P60" s="78"/>
    </row>
    <row r="61" spans="13:16" ht="20.100000000000001" customHeight="1">
      <c r="M61" s="78"/>
      <c r="N61" s="78"/>
      <c r="O61" s="193"/>
      <c r="P61" s="78"/>
    </row>
    <row r="62" spans="13:16" ht="20.100000000000001" customHeight="1">
      <c r="M62" s="78"/>
      <c r="N62" s="78"/>
      <c r="O62" s="193"/>
      <c r="P62" s="78"/>
    </row>
    <row r="63" spans="13:16" ht="20.100000000000001" customHeight="1">
      <c r="M63" s="78"/>
      <c r="N63" s="78"/>
      <c r="O63" s="193"/>
      <c r="P63" s="78"/>
    </row>
    <row r="64" spans="13:16" ht="20.100000000000001" customHeight="1">
      <c r="M64" s="78"/>
      <c r="N64" s="78"/>
      <c r="O64" s="193"/>
      <c r="P64" s="78"/>
    </row>
    <row r="65" spans="13:16" ht="20.100000000000001" customHeight="1">
      <c r="M65" s="78"/>
      <c r="N65" s="78"/>
      <c r="O65" s="193"/>
      <c r="P65" s="78"/>
    </row>
    <row r="66" spans="13:16" ht="20.100000000000001" customHeight="1">
      <c r="M66" s="78"/>
      <c r="N66" s="78"/>
      <c r="O66" s="193"/>
      <c r="P66" s="78"/>
    </row>
    <row r="67" spans="13:16" ht="20.100000000000001" customHeight="1">
      <c r="M67" s="78"/>
      <c r="N67" s="78"/>
      <c r="O67" s="193"/>
      <c r="P67" s="78"/>
    </row>
    <row r="68" spans="13:16" ht="20.100000000000001" customHeight="1">
      <c r="M68" s="78"/>
      <c r="N68" s="78"/>
      <c r="O68" s="193"/>
      <c r="P68" s="78"/>
    </row>
    <row r="69" spans="13:16" ht="20.100000000000001" customHeight="1">
      <c r="M69" s="78"/>
      <c r="N69" s="78"/>
      <c r="O69" s="193"/>
      <c r="P69" s="78"/>
    </row>
    <row r="70" spans="13:16" ht="20.100000000000001" customHeight="1">
      <c r="M70" s="78"/>
      <c r="N70" s="78"/>
      <c r="O70" s="193"/>
      <c r="P70" s="78"/>
    </row>
    <row r="71" spans="13:16" ht="20.100000000000001" customHeight="1">
      <c r="M71" s="78"/>
      <c r="N71" s="78"/>
      <c r="O71" s="193"/>
      <c r="P71" s="78"/>
    </row>
    <row r="72" spans="13:16" ht="20.100000000000001" customHeight="1">
      <c r="M72" s="78"/>
      <c r="N72" s="78"/>
      <c r="O72" s="193"/>
      <c r="P72" s="78"/>
    </row>
    <row r="73" spans="13:16" ht="20.100000000000001" customHeight="1">
      <c r="M73" s="78"/>
      <c r="N73" s="78"/>
      <c r="O73" s="193"/>
      <c r="P73" s="78"/>
    </row>
    <row r="74" spans="13:16" ht="20.100000000000001" customHeight="1">
      <c r="M74" s="78"/>
      <c r="N74" s="78"/>
      <c r="O74" s="193"/>
      <c r="P74" s="78"/>
    </row>
    <row r="75" spans="13:16" ht="20.100000000000001" customHeight="1">
      <c r="M75" s="78"/>
      <c r="N75" s="78"/>
      <c r="O75" s="193"/>
      <c r="P75" s="78"/>
    </row>
    <row r="76" spans="13:16" ht="20.100000000000001" customHeight="1">
      <c r="M76" s="78"/>
      <c r="N76" s="78"/>
      <c r="O76" s="193"/>
      <c r="P76" s="78"/>
    </row>
    <row r="77" spans="13:16" ht="20.100000000000001" customHeight="1">
      <c r="M77" s="78"/>
      <c r="N77" s="78"/>
      <c r="O77" s="193"/>
      <c r="P77" s="78"/>
    </row>
    <row r="78" spans="13:16" ht="20.100000000000001" customHeight="1">
      <c r="M78" s="78"/>
      <c r="N78" s="78"/>
      <c r="O78" s="193"/>
      <c r="P78" s="78"/>
    </row>
    <row r="79" spans="13:16" ht="20.100000000000001" customHeight="1">
      <c r="M79" s="78"/>
      <c r="N79" s="78"/>
      <c r="O79" s="78"/>
      <c r="P79" s="78"/>
    </row>
    <row r="80" spans="13:16" ht="20.100000000000001" customHeight="1">
      <c r="M80" s="78"/>
      <c r="N80" s="78"/>
      <c r="O80" s="78"/>
      <c r="P80" s="78"/>
    </row>
  </sheetData>
  <sheetProtection sheet="1" objects="1" scenarios="1"/>
  <mergeCells count="20">
    <mergeCell ref="A15:B15"/>
    <mergeCell ref="A16:B16"/>
    <mergeCell ref="A17:G17"/>
    <mergeCell ref="M44:P44"/>
    <mergeCell ref="A10:B10"/>
    <mergeCell ref="A11:B11"/>
    <mergeCell ref="A12:B12"/>
    <mergeCell ref="A13:B13"/>
    <mergeCell ref="A14:B14"/>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P51"/>
  <sheetViews>
    <sheetView zoomScale="70" zoomScaleNormal="70" workbookViewId="0">
      <selection activeCell="B9" sqref="B9"/>
    </sheetView>
  </sheetViews>
  <sheetFormatPr defaultColWidth="11.33203125" defaultRowHeight="13.2"/>
  <cols>
    <col min="1" max="1" width="16.4414062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4" width="37.6640625" style="6" customWidth="1"/>
    <col min="15" max="15" width="9.21875" style="4" hidden="1" customWidth="1"/>
    <col min="16" max="16" width="15.44140625" style="4" hidden="1" customWidth="1"/>
    <col min="17" max="18" width="11.21875" style="4" hidden="1" customWidth="1"/>
    <col min="19" max="19" width="3.77734375" style="4" hidden="1" customWidth="1"/>
    <col min="20" max="20" width="7.44140625" style="4" hidden="1" customWidth="1"/>
    <col min="21" max="21" width="5" style="4" hidden="1" customWidth="1"/>
    <col min="22" max="22" width="11.21875" style="4" hidden="1" customWidth="1"/>
    <col min="23" max="23" width="17.6640625" style="4" hidden="1" customWidth="1"/>
    <col min="24" max="24" width="10.6640625" style="4" hidden="1" customWidth="1"/>
    <col min="25" max="25" width="16.77734375" style="4" hidden="1" customWidth="1"/>
    <col min="26" max="29" width="10.6640625" style="4" hidden="1" customWidth="1"/>
    <col min="30" max="30" width="4.33203125" style="4" hidden="1" customWidth="1"/>
    <col min="31" max="31" width="19" style="4" hidden="1" customWidth="1"/>
    <col min="32" max="32" width="12.44140625" style="4" hidden="1" customWidth="1"/>
    <col min="33" max="33" width="7.6640625" style="4" hidden="1" customWidth="1"/>
    <col min="34" max="34" width="10.6640625" style="4" hidden="1" customWidth="1"/>
    <col min="35" max="35" width="9.21875" style="4" hidden="1" customWidth="1"/>
    <col min="36" max="36" width="7.109375" style="4" hidden="1" customWidth="1"/>
    <col min="37" max="37" width="9.33203125" style="4" hidden="1" customWidth="1"/>
    <col min="38" max="38" width="10.6640625" style="4" hidden="1" customWidth="1"/>
    <col min="39" max="39" width="9.21875" style="4" hidden="1" customWidth="1"/>
    <col min="40" max="40" width="28" style="4" hidden="1" customWidth="1"/>
    <col min="41" max="41" width="10.6640625" style="4" hidden="1" customWidth="1"/>
    <col min="42" max="42" width="6.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（2024年10月支払分）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従事者別直接人件費集計表（前期）'!A8</f>
        <v>2024</v>
      </c>
      <c r="AK1" s="173" t="str">
        <f>AJ1&amp;"年"</f>
        <v>2024年</v>
      </c>
      <c r="AL1" s="56"/>
      <c r="AM1" s="59" t="s">
        <v>41</v>
      </c>
      <c r="AN1" s="61" t="str">
        <f ca="1">RIGHT(CELL("filename",A1),LEN(CELL("filename",A1))-FIND("]",CELL("filename",A1)))</f>
        <v>2024年9月作業分</v>
      </c>
      <c r="AO1" s="37"/>
      <c r="AP1" s="38"/>
    </row>
    <row r="2" spans="1:42" ht="24.75" customHeight="1">
      <c r="C2" s="114"/>
      <c r="D2" s="347"/>
      <c r="E2" s="347"/>
      <c r="F2" s="347"/>
      <c r="G2" s="347"/>
      <c r="H2" s="347"/>
      <c r="I2" s="347"/>
      <c r="J2" s="347"/>
      <c r="K2" s="347"/>
      <c r="L2" s="347"/>
      <c r="M2" s="347"/>
      <c r="N2" s="347"/>
      <c r="O2" s="115"/>
      <c r="P2" s="115"/>
      <c r="Q2" s="115"/>
      <c r="AD2" s="343"/>
      <c r="AE2" s="57"/>
      <c r="AF2" s="58">
        <f>初期条件設定表!$C$11</f>
        <v>0</v>
      </c>
      <c r="AG2" s="58">
        <f>初期条件設定表!$E$11</f>
        <v>0</v>
      </c>
      <c r="AH2" s="56"/>
      <c r="AI2" s="59" t="s">
        <v>12</v>
      </c>
      <c r="AJ2" s="60">
        <f>'入力用 従事者別直接人件費集計表（前期）'!D8</f>
        <v>9</v>
      </c>
      <c r="AK2" s="173" t="str">
        <f>(AJ1&amp;"-"&amp;AJ2&amp;"月")</f>
        <v>2024-9月</v>
      </c>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45536</v>
      </c>
      <c r="AK3" s="173"/>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45565</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v>31</v>
      </c>
      <c r="AG6" s="56" t="s">
        <v>36</v>
      </c>
      <c r="AH6" s="327" t="s">
        <v>107</v>
      </c>
      <c r="AI6" s="327"/>
      <c r="AJ6" s="145">
        <f>初期条件設定表!$C$15</f>
        <v>0.33333333333333331</v>
      </c>
    </row>
    <row r="7" spans="1:42" s="106" customFormat="1" ht="24" customHeight="1" thickBot="1">
      <c r="A7" s="313" t="s">
        <v>7</v>
      </c>
      <c r="B7" s="315" t="s">
        <v>6</v>
      </c>
      <c r="C7" s="315"/>
      <c r="D7" s="315"/>
      <c r="E7" s="317" t="s">
        <v>5</v>
      </c>
      <c r="F7" s="318"/>
      <c r="G7" s="318"/>
      <c r="H7" s="319"/>
      <c r="I7" s="325" t="s">
        <v>106</v>
      </c>
      <c r="J7" s="325" t="s">
        <v>105</v>
      </c>
      <c r="K7" s="317" t="s">
        <v>4</v>
      </c>
      <c r="L7" s="319"/>
      <c r="M7" s="328" t="s">
        <v>115</v>
      </c>
      <c r="N7" s="329"/>
      <c r="O7" s="334" t="s">
        <v>53</v>
      </c>
      <c r="P7" s="333" t="s">
        <v>32</v>
      </c>
      <c r="Q7" s="333" t="s">
        <v>33</v>
      </c>
      <c r="R7" s="333" t="s">
        <v>54</v>
      </c>
      <c r="S7" s="333"/>
      <c r="T7" s="333" t="s">
        <v>52</v>
      </c>
      <c r="U7" s="333"/>
      <c r="V7" s="333" t="s">
        <v>55</v>
      </c>
      <c r="W7" s="330" t="s">
        <v>56</v>
      </c>
      <c r="X7" s="154"/>
      <c r="Y7" s="154"/>
      <c r="AI7" s="106" t="s">
        <v>110</v>
      </c>
      <c r="AJ7" s="174">
        <f>IF(初期条件設定表!C26="当月",'入力用 従事者別直接人件費集計表（前期）'!A8,'入力用 従事者別直接人件費集計表（前期）'!A9)</f>
        <v>2024</v>
      </c>
    </row>
    <row r="8" spans="1:42" s="106" customFormat="1" ht="24" customHeight="1" thickBot="1">
      <c r="A8" s="314"/>
      <c r="B8" s="316"/>
      <c r="C8" s="316"/>
      <c r="D8" s="316"/>
      <c r="E8" s="320"/>
      <c r="F8" s="321"/>
      <c r="G8" s="321"/>
      <c r="H8" s="322"/>
      <c r="I8" s="326"/>
      <c r="J8" s="326"/>
      <c r="K8" s="323"/>
      <c r="L8" s="324"/>
      <c r="M8" s="155" t="s">
        <v>116</v>
      </c>
      <c r="N8" s="156" t="s">
        <v>131</v>
      </c>
      <c r="O8" s="334"/>
      <c r="P8" s="333"/>
      <c r="Q8" s="333"/>
      <c r="R8" s="333"/>
      <c r="S8" s="333"/>
      <c r="T8" s="333"/>
      <c r="U8" s="333"/>
      <c r="V8" s="333"/>
      <c r="W8" s="330"/>
      <c r="X8" s="154"/>
      <c r="Y8" s="154"/>
      <c r="AI8" s="106" t="s">
        <v>109</v>
      </c>
      <c r="AJ8" s="175">
        <f>IF(初期条件設定表!C26="当月",'入力用 従事者別直接人件費集計表（前期）'!D8,'入力用 従事者別直接人件費集計表（前期）'!D9)</f>
        <v>10</v>
      </c>
    </row>
    <row r="9" spans="1:42" ht="45.9" customHeight="1">
      <c r="A9" s="108">
        <f>Y9</f>
        <v>45537</v>
      </c>
      <c r="B9" s="98" t="s">
        <v>30</v>
      </c>
      <c r="C9" s="213"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11"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45537</v>
      </c>
      <c r="AA9" s="42"/>
    </row>
    <row r="10" spans="1:42" ht="45.9" customHeight="1">
      <c r="A10" s="108">
        <f t="shared" ref="A10:A35" si="8">Y10</f>
        <v>45538</v>
      </c>
      <c r="B10" s="98" t="s">
        <v>30</v>
      </c>
      <c r="C10" s="213"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45538</v>
      </c>
      <c r="AA10" s="42"/>
      <c r="AE10" s="162" t="s">
        <v>117</v>
      </c>
      <c r="AF10" s="162" t="s">
        <v>147</v>
      </c>
    </row>
    <row r="11" spans="1:42" ht="45.9" customHeight="1">
      <c r="A11" s="108">
        <f t="shared" si="8"/>
        <v>45539</v>
      </c>
      <c r="B11" s="98" t="s">
        <v>30</v>
      </c>
      <c r="C11" s="213"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45539</v>
      </c>
      <c r="AA11" s="42"/>
      <c r="AD11" s="4">
        <v>1</v>
      </c>
      <c r="AE11" s="135" t="str">
        <f>初期条件設定表!U5</f>
        <v>　</v>
      </c>
      <c r="AF11" s="163" t="str">
        <f>初期条件設定表!V5</f>
        <v>　</v>
      </c>
    </row>
    <row r="12" spans="1:42" ht="45.9" customHeight="1">
      <c r="A12" s="108">
        <f t="shared" si="8"/>
        <v>45540</v>
      </c>
      <c r="B12" s="98" t="s">
        <v>30</v>
      </c>
      <c r="C12" s="213"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IFERROR(MIN(IF(P12&gt;0,FLOOR(P12,"0:30"),""),$AJ$6),"")</f>
        <v/>
      </c>
      <c r="R12" s="71" t="str">
        <f t="shared" si="3"/>
        <v/>
      </c>
      <c r="S12" s="71" t="str">
        <f t="shared" si="4"/>
        <v/>
      </c>
      <c r="T12" s="71" t="str">
        <f t="shared" si="5"/>
        <v/>
      </c>
      <c r="U12" s="71" t="str">
        <f t="shared" si="6"/>
        <v/>
      </c>
      <c r="V12" s="71" t="str">
        <f t="shared" si="7"/>
        <v/>
      </c>
      <c r="W12" s="71" t="str">
        <f t="shared" si="11"/>
        <v/>
      </c>
      <c r="X12" s="56"/>
      <c r="Y12" s="85">
        <f t="shared" si="12"/>
        <v>45540</v>
      </c>
      <c r="AA12" s="42"/>
      <c r="AD12" s="4">
        <v>2</v>
      </c>
      <c r="AE12" s="135" t="str">
        <f>初期条件設定表!U6</f>
        <v>設計</v>
      </c>
      <c r="AF12" s="164" t="str">
        <f>初期条件設定表!V6</f>
        <v>A</v>
      </c>
    </row>
    <row r="13" spans="1:42" ht="45.9" customHeight="1">
      <c r="A13" s="108">
        <f t="shared" si="8"/>
        <v>45541</v>
      </c>
      <c r="B13" s="98" t="s">
        <v>30</v>
      </c>
      <c r="C13" s="213"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IFERROR(MIN(IF(P13&gt;0,FLOOR(P13,"0:30"),""),$AJ$6),"")</f>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45541</v>
      </c>
      <c r="Z13" s="41" t="str">
        <f t="shared" ref="Z13:Z33" si="14">IF(OR(DBCS($B13)="：",$B13="",DBCS($D13)="：",$D13=""),"",MAX(MIN($D13,TIME(23,59,59))-MAX($B13,$AG$1),0))</f>
        <v/>
      </c>
      <c r="AA13" s="42"/>
      <c r="AD13" s="4">
        <v>3</v>
      </c>
      <c r="AE13" s="135" t="str">
        <f>初期条件設定表!U7</f>
        <v>要件定義</v>
      </c>
      <c r="AF13" s="164" t="str">
        <f>初期条件設定表!V7</f>
        <v>B</v>
      </c>
    </row>
    <row r="14" spans="1:42" ht="45.9" customHeight="1">
      <c r="A14" s="108">
        <f t="shared" si="8"/>
        <v>45544</v>
      </c>
      <c r="B14" s="98" t="s">
        <v>30</v>
      </c>
      <c r="C14" s="213"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ref="Q14:Q35" si="17">IFERROR(MIN(IF(P14&gt;0,FLOOR(P14,"0:30"),""),$AJ$6),"")</f>
        <v/>
      </c>
      <c r="R14" s="71" t="str">
        <f t="shared" si="3"/>
        <v/>
      </c>
      <c r="S14" s="71" t="str">
        <f t="shared" si="4"/>
        <v/>
      </c>
      <c r="T14" s="71" t="str">
        <f t="shared" si="5"/>
        <v/>
      </c>
      <c r="U14" s="71" t="str">
        <f t="shared" si="6"/>
        <v/>
      </c>
      <c r="V14" s="71" t="str">
        <f t="shared" si="7"/>
        <v/>
      </c>
      <c r="W14" s="71" t="str">
        <f t="shared" si="11"/>
        <v/>
      </c>
      <c r="X14" s="71" t="str">
        <f t="shared" si="13"/>
        <v/>
      </c>
      <c r="Y14" s="85">
        <f t="shared" si="12"/>
        <v>45544</v>
      </c>
      <c r="Z14" s="41" t="str">
        <f t="shared" si="14"/>
        <v/>
      </c>
      <c r="AA14" s="42"/>
      <c r="AD14" s="4">
        <v>4</v>
      </c>
      <c r="AE14" s="135" t="str">
        <f>初期条件設定表!U8</f>
        <v>目標仕様</v>
      </c>
      <c r="AF14" s="164" t="str">
        <f>初期条件設定表!V8</f>
        <v>C</v>
      </c>
    </row>
    <row r="15" spans="1:42" ht="45.9" customHeight="1">
      <c r="A15" s="108">
        <f t="shared" si="8"/>
        <v>45545</v>
      </c>
      <c r="B15" s="98" t="s">
        <v>30</v>
      </c>
      <c r="C15" s="213"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17"/>
        <v/>
      </c>
      <c r="R15" s="71" t="str">
        <f t="shared" si="3"/>
        <v/>
      </c>
      <c r="S15" s="71" t="str">
        <f t="shared" si="4"/>
        <v/>
      </c>
      <c r="T15" s="71" t="str">
        <f t="shared" si="5"/>
        <v/>
      </c>
      <c r="U15" s="71" t="str">
        <f t="shared" si="6"/>
        <v/>
      </c>
      <c r="V15" s="71" t="str">
        <f t="shared" si="7"/>
        <v/>
      </c>
      <c r="W15" s="71" t="str">
        <f t="shared" si="11"/>
        <v/>
      </c>
      <c r="X15" s="71" t="str">
        <f t="shared" si="13"/>
        <v/>
      </c>
      <c r="Y15" s="85">
        <f t="shared" si="12"/>
        <v>45545</v>
      </c>
      <c r="Z15" s="41" t="str">
        <f t="shared" si="14"/>
        <v/>
      </c>
      <c r="AA15" s="42"/>
      <c r="AD15" s="4">
        <v>5</v>
      </c>
      <c r="AE15" s="135" t="str">
        <f>初期条件設定表!U9</f>
        <v>プログラミング</v>
      </c>
      <c r="AF15" s="164" t="str">
        <f>初期条件設定表!V9</f>
        <v>D</v>
      </c>
    </row>
    <row r="16" spans="1:42" ht="45.9" customHeight="1">
      <c r="A16" s="108">
        <f t="shared" si="8"/>
        <v>45546</v>
      </c>
      <c r="B16" s="98" t="s">
        <v>30</v>
      </c>
      <c r="C16" s="213"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17"/>
        <v/>
      </c>
      <c r="R16" s="71" t="str">
        <f t="shared" si="3"/>
        <v/>
      </c>
      <c r="S16" s="71" t="str">
        <f t="shared" si="4"/>
        <v/>
      </c>
      <c r="T16" s="71" t="str">
        <f t="shared" si="5"/>
        <v/>
      </c>
      <c r="U16" s="71" t="str">
        <f t="shared" si="6"/>
        <v/>
      </c>
      <c r="V16" s="71" t="str">
        <f t="shared" si="7"/>
        <v/>
      </c>
      <c r="W16" s="71" t="str">
        <f t="shared" si="11"/>
        <v/>
      </c>
      <c r="X16" s="71" t="str">
        <f t="shared" si="13"/>
        <v/>
      </c>
      <c r="Y16" s="85">
        <f t="shared" si="12"/>
        <v>45546</v>
      </c>
      <c r="Z16" s="41" t="str">
        <f t="shared" si="14"/>
        <v/>
      </c>
      <c r="AA16" s="42"/>
      <c r="AD16" s="4">
        <v>6</v>
      </c>
      <c r="AE16" s="135" t="str">
        <f>初期条件設定表!U10</f>
        <v>試作</v>
      </c>
      <c r="AF16" s="164" t="str">
        <f>初期条件設定表!V10</f>
        <v>E</v>
      </c>
    </row>
    <row r="17" spans="1:32" ht="45.9" customHeight="1">
      <c r="A17" s="108">
        <f t="shared" si="8"/>
        <v>45547</v>
      </c>
      <c r="B17" s="98" t="s">
        <v>30</v>
      </c>
      <c r="C17" s="213"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17"/>
        <v/>
      </c>
      <c r="R17" s="71" t="str">
        <f t="shared" si="3"/>
        <v/>
      </c>
      <c r="S17" s="71" t="str">
        <f t="shared" si="4"/>
        <v/>
      </c>
      <c r="T17" s="71" t="str">
        <f t="shared" si="5"/>
        <v/>
      </c>
      <c r="U17" s="71" t="str">
        <f t="shared" si="6"/>
        <v/>
      </c>
      <c r="V17" s="71" t="str">
        <f t="shared" si="7"/>
        <v/>
      </c>
      <c r="W17" s="71" t="str">
        <f t="shared" si="11"/>
        <v/>
      </c>
      <c r="X17" s="71" t="str">
        <f t="shared" si="13"/>
        <v/>
      </c>
      <c r="Y17" s="85">
        <f t="shared" si="12"/>
        <v>45547</v>
      </c>
      <c r="Z17" s="41" t="str">
        <f t="shared" si="14"/>
        <v/>
      </c>
      <c r="AA17" s="42"/>
      <c r="AD17" s="4">
        <v>7</v>
      </c>
      <c r="AE17" s="135" t="str">
        <f>初期条件設定表!U11</f>
        <v>単体テスト</v>
      </c>
      <c r="AF17" s="164" t="str">
        <f>初期条件設定表!V11</f>
        <v>F</v>
      </c>
    </row>
    <row r="18" spans="1:32" ht="45.9" customHeight="1">
      <c r="A18" s="108">
        <f t="shared" si="8"/>
        <v>45548</v>
      </c>
      <c r="B18" s="98" t="s">
        <v>30</v>
      </c>
      <c r="C18" s="213"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17"/>
        <v/>
      </c>
      <c r="R18" s="71" t="str">
        <f t="shared" si="3"/>
        <v/>
      </c>
      <c r="S18" s="71" t="str">
        <f t="shared" si="4"/>
        <v/>
      </c>
      <c r="T18" s="71" t="str">
        <f t="shared" si="5"/>
        <v/>
      </c>
      <c r="U18" s="71" t="str">
        <f t="shared" si="6"/>
        <v/>
      </c>
      <c r="V18" s="71" t="str">
        <f t="shared" si="7"/>
        <v/>
      </c>
      <c r="W18" s="71" t="str">
        <f t="shared" si="11"/>
        <v/>
      </c>
      <c r="X18" s="71" t="str">
        <f t="shared" si="13"/>
        <v/>
      </c>
      <c r="Y18" s="85">
        <f t="shared" si="12"/>
        <v>45548</v>
      </c>
      <c r="Z18" s="41" t="str">
        <f t="shared" si="14"/>
        <v/>
      </c>
      <c r="AA18" s="42"/>
      <c r="AD18" s="4">
        <v>8</v>
      </c>
      <c r="AE18" s="135" t="str">
        <f>初期条件設定表!U12</f>
        <v>総合テスト</v>
      </c>
      <c r="AF18" s="164" t="str">
        <f>初期条件設定表!V12</f>
        <v>G</v>
      </c>
    </row>
    <row r="19" spans="1:32" ht="45.9" customHeight="1">
      <c r="A19" s="108">
        <f t="shared" si="8"/>
        <v>45551</v>
      </c>
      <c r="B19" s="98" t="s">
        <v>30</v>
      </c>
      <c r="C19" s="213"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17"/>
        <v/>
      </c>
      <c r="R19" s="71" t="str">
        <f t="shared" si="3"/>
        <v/>
      </c>
      <c r="S19" s="71" t="str">
        <f t="shared" si="4"/>
        <v/>
      </c>
      <c r="T19" s="71" t="str">
        <f t="shared" si="5"/>
        <v/>
      </c>
      <c r="U19" s="71" t="str">
        <f t="shared" si="6"/>
        <v/>
      </c>
      <c r="V19" s="71" t="str">
        <f t="shared" si="7"/>
        <v/>
      </c>
      <c r="W19" s="71" t="str">
        <f t="shared" si="11"/>
        <v/>
      </c>
      <c r="X19" s="71" t="str">
        <f t="shared" si="13"/>
        <v/>
      </c>
      <c r="Y19" s="85">
        <f t="shared" si="12"/>
        <v>45551</v>
      </c>
      <c r="Z19" s="41" t="str">
        <f t="shared" si="14"/>
        <v/>
      </c>
      <c r="AA19" s="42"/>
      <c r="AD19" s="4">
        <v>9</v>
      </c>
      <c r="AE19" s="135" t="str">
        <f>初期条件設定表!U13</f>
        <v xml:space="preserve"> </v>
      </c>
      <c r="AF19" s="164" t="str">
        <f>初期条件設定表!V13</f>
        <v>H</v>
      </c>
    </row>
    <row r="20" spans="1:32" ht="45.9" customHeight="1">
      <c r="A20" s="108">
        <f t="shared" si="8"/>
        <v>45552</v>
      </c>
      <c r="B20" s="98" t="s">
        <v>30</v>
      </c>
      <c r="C20" s="213"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17"/>
        <v/>
      </c>
      <c r="R20" s="71" t="str">
        <f t="shared" si="3"/>
        <v/>
      </c>
      <c r="S20" s="71" t="str">
        <f t="shared" si="4"/>
        <v/>
      </c>
      <c r="T20" s="71" t="str">
        <f t="shared" si="5"/>
        <v/>
      </c>
      <c r="U20" s="71" t="str">
        <f t="shared" si="6"/>
        <v/>
      </c>
      <c r="V20" s="71" t="str">
        <f t="shared" si="7"/>
        <v/>
      </c>
      <c r="W20" s="71" t="str">
        <f t="shared" si="11"/>
        <v/>
      </c>
      <c r="X20" s="71" t="str">
        <f t="shared" si="13"/>
        <v/>
      </c>
      <c r="Y20" s="85">
        <f t="shared" si="12"/>
        <v>45552</v>
      </c>
      <c r="Z20" s="41" t="str">
        <f t="shared" si="14"/>
        <v/>
      </c>
      <c r="AA20" s="42"/>
      <c r="AD20" s="4">
        <v>10</v>
      </c>
      <c r="AE20" s="135" t="str">
        <f>初期条件設定表!U14</f>
        <v xml:space="preserve"> </v>
      </c>
      <c r="AF20" s="164" t="str">
        <f>初期条件設定表!V14</f>
        <v>I</v>
      </c>
    </row>
    <row r="21" spans="1:32" ht="45.9" customHeight="1">
      <c r="A21" s="108">
        <f t="shared" si="8"/>
        <v>45553</v>
      </c>
      <c r="B21" s="98" t="s">
        <v>30</v>
      </c>
      <c r="C21" s="213"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17"/>
        <v/>
      </c>
      <c r="R21" s="71" t="str">
        <f t="shared" si="3"/>
        <v/>
      </c>
      <c r="S21" s="71" t="str">
        <f t="shared" si="4"/>
        <v/>
      </c>
      <c r="T21" s="71" t="str">
        <f t="shared" si="5"/>
        <v/>
      </c>
      <c r="U21" s="71" t="str">
        <f t="shared" si="6"/>
        <v/>
      </c>
      <c r="V21" s="71" t="str">
        <f t="shared" si="7"/>
        <v/>
      </c>
      <c r="W21" s="71" t="str">
        <f t="shared" si="11"/>
        <v/>
      </c>
      <c r="X21" s="71" t="str">
        <f t="shared" si="13"/>
        <v/>
      </c>
      <c r="Y21" s="85">
        <f t="shared" si="12"/>
        <v>45553</v>
      </c>
      <c r="Z21" s="41" t="str">
        <f t="shared" si="14"/>
        <v/>
      </c>
      <c r="AA21" s="42"/>
      <c r="AD21" s="4">
        <v>11</v>
      </c>
      <c r="AE21" s="135" t="str">
        <f>初期条件設定表!U15</f>
        <v xml:space="preserve"> </v>
      </c>
      <c r="AF21" s="164" t="str">
        <f>初期条件設定表!V15</f>
        <v>J</v>
      </c>
    </row>
    <row r="22" spans="1:32" ht="45.9" customHeight="1">
      <c r="A22" s="108">
        <f t="shared" si="8"/>
        <v>45554</v>
      </c>
      <c r="B22" s="98" t="s">
        <v>30</v>
      </c>
      <c r="C22" s="213"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17"/>
        <v/>
      </c>
      <c r="R22" s="71" t="str">
        <f t="shared" si="3"/>
        <v/>
      </c>
      <c r="S22" s="71" t="str">
        <f t="shared" si="4"/>
        <v/>
      </c>
      <c r="T22" s="71" t="str">
        <f t="shared" si="5"/>
        <v/>
      </c>
      <c r="U22" s="71" t="str">
        <f t="shared" si="6"/>
        <v/>
      </c>
      <c r="V22" s="71" t="str">
        <f t="shared" si="7"/>
        <v/>
      </c>
      <c r="W22" s="71" t="str">
        <f t="shared" si="11"/>
        <v/>
      </c>
      <c r="X22" s="71" t="str">
        <f t="shared" si="13"/>
        <v/>
      </c>
      <c r="Y22" s="85">
        <f t="shared" si="12"/>
        <v>45554</v>
      </c>
      <c r="Z22" s="41" t="str">
        <f t="shared" si="14"/>
        <v/>
      </c>
      <c r="AA22" s="42"/>
      <c r="AD22" s="4">
        <v>12</v>
      </c>
      <c r="AE22" s="135" t="str">
        <f>初期条件設定表!U16</f>
        <v xml:space="preserve"> </v>
      </c>
      <c r="AF22" s="164" t="str">
        <f>初期条件設定表!V16</f>
        <v>K</v>
      </c>
    </row>
    <row r="23" spans="1:32" ht="45.9" customHeight="1">
      <c r="A23" s="108">
        <f t="shared" si="8"/>
        <v>45555</v>
      </c>
      <c r="B23" s="98" t="s">
        <v>30</v>
      </c>
      <c r="C23" s="213"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17"/>
        <v/>
      </c>
      <c r="R23" s="71" t="str">
        <f t="shared" si="3"/>
        <v/>
      </c>
      <c r="S23" s="71" t="str">
        <f t="shared" si="4"/>
        <v/>
      </c>
      <c r="T23" s="71" t="str">
        <f t="shared" si="5"/>
        <v/>
      </c>
      <c r="U23" s="71" t="str">
        <f t="shared" si="6"/>
        <v/>
      </c>
      <c r="V23" s="71" t="str">
        <f t="shared" si="7"/>
        <v/>
      </c>
      <c r="W23" s="71" t="str">
        <f t="shared" si="11"/>
        <v/>
      </c>
      <c r="X23" s="71" t="str">
        <f t="shared" si="13"/>
        <v/>
      </c>
      <c r="Y23" s="85">
        <f t="shared" si="12"/>
        <v>45555</v>
      </c>
      <c r="Z23" s="41" t="str">
        <f t="shared" si="14"/>
        <v/>
      </c>
      <c r="AA23" s="42"/>
      <c r="AD23" s="4">
        <v>13</v>
      </c>
      <c r="AE23" s="135" t="str">
        <f>初期条件設定表!U17</f>
        <v xml:space="preserve"> </v>
      </c>
      <c r="AF23" s="164" t="str">
        <f>初期条件設定表!V17</f>
        <v>L</v>
      </c>
    </row>
    <row r="24" spans="1:32" ht="45.9" customHeight="1">
      <c r="A24" s="108">
        <f t="shared" si="8"/>
        <v>45558</v>
      </c>
      <c r="B24" s="98" t="s">
        <v>30</v>
      </c>
      <c r="C24" s="213"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17"/>
        <v/>
      </c>
      <c r="R24" s="71" t="str">
        <f t="shared" si="3"/>
        <v/>
      </c>
      <c r="S24" s="71" t="str">
        <f t="shared" si="4"/>
        <v/>
      </c>
      <c r="T24" s="71" t="str">
        <f t="shared" si="5"/>
        <v/>
      </c>
      <c r="U24" s="71" t="str">
        <f t="shared" si="6"/>
        <v/>
      </c>
      <c r="V24" s="71" t="str">
        <f t="shared" si="7"/>
        <v/>
      </c>
      <c r="W24" s="71" t="str">
        <f t="shared" si="11"/>
        <v/>
      </c>
      <c r="X24" s="71" t="str">
        <f t="shared" si="13"/>
        <v/>
      </c>
      <c r="Y24" s="85">
        <f t="shared" si="12"/>
        <v>45558</v>
      </c>
      <c r="Z24" s="41" t="str">
        <f t="shared" si="14"/>
        <v/>
      </c>
      <c r="AA24" s="42"/>
      <c r="AD24" s="4">
        <v>14</v>
      </c>
      <c r="AE24" s="135" t="str">
        <f>初期条件設定表!U18</f>
        <v xml:space="preserve"> </v>
      </c>
      <c r="AF24" s="164" t="str">
        <f>初期条件設定表!V18</f>
        <v>M</v>
      </c>
    </row>
    <row r="25" spans="1:32" ht="45.9" customHeight="1">
      <c r="A25" s="108">
        <f t="shared" si="8"/>
        <v>45559</v>
      </c>
      <c r="B25" s="98" t="s">
        <v>30</v>
      </c>
      <c r="C25" s="213"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17"/>
        <v/>
      </c>
      <c r="R25" s="71" t="str">
        <f t="shared" si="3"/>
        <v/>
      </c>
      <c r="S25" s="71" t="str">
        <f t="shared" si="4"/>
        <v/>
      </c>
      <c r="T25" s="71" t="str">
        <f t="shared" si="5"/>
        <v/>
      </c>
      <c r="U25" s="71" t="str">
        <f t="shared" si="6"/>
        <v/>
      </c>
      <c r="V25" s="71" t="str">
        <f t="shared" si="7"/>
        <v/>
      </c>
      <c r="W25" s="71" t="str">
        <f t="shared" si="11"/>
        <v/>
      </c>
      <c r="X25" s="71" t="str">
        <f t="shared" si="13"/>
        <v/>
      </c>
      <c r="Y25" s="85">
        <f t="shared" si="12"/>
        <v>45559</v>
      </c>
      <c r="Z25" s="41" t="str">
        <f t="shared" si="14"/>
        <v/>
      </c>
      <c r="AA25" s="42"/>
      <c r="AD25" s="4">
        <v>15</v>
      </c>
      <c r="AE25" s="135" t="str">
        <f>初期条件設定表!U19</f>
        <v xml:space="preserve"> </v>
      </c>
      <c r="AF25" s="164" t="str">
        <f>初期条件設定表!V19</f>
        <v>N</v>
      </c>
    </row>
    <row r="26" spans="1:32" ht="45.9" customHeight="1">
      <c r="A26" s="108">
        <f t="shared" si="8"/>
        <v>45560</v>
      </c>
      <c r="B26" s="98" t="s">
        <v>30</v>
      </c>
      <c r="C26" s="213"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17"/>
        <v/>
      </c>
      <c r="R26" s="71" t="str">
        <f t="shared" si="3"/>
        <v/>
      </c>
      <c r="S26" s="71" t="str">
        <f t="shared" si="4"/>
        <v/>
      </c>
      <c r="T26" s="71" t="str">
        <f t="shared" si="5"/>
        <v/>
      </c>
      <c r="U26" s="71" t="str">
        <f t="shared" si="6"/>
        <v/>
      </c>
      <c r="V26" s="71" t="str">
        <f t="shared" si="7"/>
        <v/>
      </c>
      <c r="W26" s="71" t="str">
        <f t="shared" si="11"/>
        <v/>
      </c>
      <c r="X26" s="71" t="str">
        <f t="shared" si="13"/>
        <v/>
      </c>
      <c r="Y26" s="85">
        <f t="shared" si="12"/>
        <v>45560</v>
      </c>
      <c r="Z26" s="41" t="str">
        <f t="shared" si="14"/>
        <v/>
      </c>
      <c r="AA26" s="42"/>
      <c r="AD26" s="4">
        <v>16</v>
      </c>
      <c r="AE26" s="135" t="str">
        <f>初期条件設定表!U20</f>
        <v xml:space="preserve"> </v>
      </c>
      <c r="AF26" s="164" t="str">
        <f>初期条件設定表!V20</f>
        <v>O</v>
      </c>
    </row>
    <row r="27" spans="1:32" ht="45.9" customHeight="1">
      <c r="A27" s="108">
        <f t="shared" si="8"/>
        <v>45561</v>
      </c>
      <c r="B27" s="98" t="s">
        <v>30</v>
      </c>
      <c r="C27" s="213"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17"/>
        <v/>
      </c>
      <c r="R27" s="71" t="str">
        <f t="shared" si="3"/>
        <v/>
      </c>
      <c r="S27" s="71" t="str">
        <f t="shared" si="4"/>
        <v/>
      </c>
      <c r="T27" s="71" t="str">
        <f t="shared" si="5"/>
        <v/>
      </c>
      <c r="U27" s="71" t="str">
        <f t="shared" si="6"/>
        <v/>
      </c>
      <c r="V27" s="71" t="str">
        <f t="shared" si="7"/>
        <v/>
      </c>
      <c r="W27" s="71" t="str">
        <f t="shared" si="11"/>
        <v/>
      </c>
      <c r="X27" s="71" t="str">
        <f t="shared" si="13"/>
        <v/>
      </c>
      <c r="Y27" s="85">
        <f t="shared" si="12"/>
        <v>45561</v>
      </c>
      <c r="Z27" s="41" t="str">
        <f t="shared" si="14"/>
        <v/>
      </c>
      <c r="AA27" s="42"/>
      <c r="AD27" s="4">
        <v>17</v>
      </c>
      <c r="AE27" s="135" t="str">
        <f>初期条件設定表!U21</f>
        <v xml:space="preserve"> </v>
      </c>
      <c r="AF27" s="164" t="str">
        <f>初期条件設定表!V21</f>
        <v>P</v>
      </c>
    </row>
    <row r="28" spans="1:32" ht="45.9" customHeight="1">
      <c r="A28" s="108">
        <f t="shared" si="8"/>
        <v>45562</v>
      </c>
      <c r="B28" s="98" t="s">
        <v>30</v>
      </c>
      <c r="C28" s="213"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17"/>
        <v/>
      </c>
      <c r="R28" s="71" t="str">
        <f t="shared" si="3"/>
        <v/>
      </c>
      <c r="S28" s="71" t="str">
        <f t="shared" si="4"/>
        <v/>
      </c>
      <c r="T28" s="71" t="str">
        <f t="shared" si="5"/>
        <v/>
      </c>
      <c r="U28" s="71" t="str">
        <f t="shared" si="6"/>
        <v/>
      </c>
      <c r="V28" s="71" t="str">
        <f t="shared" si="7"/>
        <v/>
      </c>
      <c r="W28" s="71" t="str">
        <f t="shared" si="11"/>
        <v/>
      </c>
      <c r="X28" s="71" t="str">
        <f t="shared" si="13"/>
        <v/>
      </c>
      <c r="Y28" s="85">
        <f t="shared" si="12"/>
        <v>45562</v>
      </c>
      <c r="Z28" s="41" t="str">
        <f t="shared" si="14"/>
        <v/>
      </c>
      <c r="AA28" s="42"/>
      <c r="AD28" s="4">
        <v>18</v>
      </c>
      <c r="AE28" s="135" t="str">
        <f>初期条件設定表!U22</f>
        <v xml:space="preserve"> </v>
      </c>
      <c r="AF28" s="164" t="str">
        <f>初期条件設定表!V22</f>
        <v>Q</v>
      </c>
    </row>
    <row r="29" spans="1:32" ht="45.9" customHeight="1">
      <c r="A29" s="108">
        <f t="shared" si="8"/>
        <v>45565</v>
      </c>
      <c r="B29" s="98" t="s">
        <v>30</v>
      </c>
      <c r="C29" s="213"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17"/>
        <v/>
      </c>
      <c r="R29" s="71" t="str">
        <f t="shared" si="3"/>
        <v/>
      </c>
      <c r="S29" s="71" t="str">
        <f t="shared" si="4"/>
        <v/>
      </c>
      <c r="T29" s="71" t="str">
        <f t="shared" si="5"/>
        <v/>
      </c>
      <c r="U29" s="71" t="str">
        <f t="shared" si="6"/>
        <v/>
      </c>
      <c r="V29" s="71" t="str">
        <f t="shared" si="7"/>
        <v/>
      </c>
      <c r="W29" s="71" t="str">
        <f t="shared" si="11"/>
        <v/>
      </c>
      <c r="X29" s="71" t="str">
        <f t="shared" si="13"/>
        <v/>
      </c>
      <c r="Y29" s="85">
        <f t="shared" si="12"/>
        <v>45565</v>
      </c>
      <c r="Z29" s="41" t="str">
        <f t="shared" si="14"/>
        <v/>
      </c>
      <c r="AA29" s="42"/>
      <c r="AD29" s="4">
        <v>19</v>
      </c>
      <c r="AE29" s="135" t="str">
        <f>初期条件設定表!U23</f>
        <v xml:space="preserve"> </v>
      </c>
      <c r="AF29" s="164" t="str">
        <f>初期条件設定表!V23</f>
        <v>R</v>
      </c>
    </row>
    <row r="30" spans="1:32" ht="45.9" customHeight="1">
      <c r="A30" s="108" t="str">
        <f t="shared" si="8"/>
        <v/>
      </c>
      <c r="B30" s="98" t="s">
        <v>30</v>
      </c>
      <c r="C30" s="213"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17"/>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D30" s="4">
        <v>20</v>
      </c>
      <c r="AE30" s="135" t="str">
        <f>初期条件設定表!U24</f>
        <v xml:space="preserve"> </v>
      </c>
      <c r="AF30" s="164" t="str">
        <f>初期条件設定表!V24</f>
        <v>S</v>
      </c>
    </row>
    <row r="31" spans="1:32" ht="45.9" customHeight="1">
      <c r="A31" s="108" t="str">
        <f t="shared" si="8"/>
        <v/>
      </c>
      <c r="B31" s="99" t="s">
        <v>30</v>
      </c>
      <c r="C31" s="214"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17"/>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D31" s="4">
        <v>21</v>
      </c>
      <c r="AE31" s="135" t="str">
        <f>初期条件設定表!U25</f>
        <v xml:space="preserve"> </v>
      </c>
      <c r="AF31" s="164" t="str">
        <f>初期条件設定表!V25</f>
        <v>T</v>
      </c>
    </row>
    <row r="32" spans="1:32" ht="45.9" customHeight="1" thickBot="1">
      <c r="A32" s="108" t="str">
        <f t="shared" si="8"/>
        <v/>
      </c>
      <c r="B32" s="98" t="s">
        <v>30</v>
      </c>
      <c r="C32" s="213"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17"/>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D32" s="4">
        <v>22</v>
      </c>
      <c r="AE32" s="135" t="str">
        <f>初期条件設定表!U26</f>
        <v xml:space="preserve"> </v>
      </c>
      <c r="AF32" s="164" t="str">
        <f>初期条件設定表!V26</f>
        <v xml:space="preserve"> </v>
      </c>
    </row>
    <row r="33" spans="1:32" ht="45.9" hidden="1" customHeight="1">
      <c r="A33" s="108"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17"/>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c r="AE33" s="164"/>
      <c r="AF33" s="164"/>
    </row>
    <row r="34" spans="1:32" ht="45.9" hidden="1" customHeight="1">
      <c r="A34" s="108"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17"/>
        <v/>
      </c>
      <c r="R34" s="71" t="str">
        <f t="shared" si="3"/>
        <v/>
      </c>
      <c r="S34" s="71" t="str">
        <f t="shared" si="4"/>
        <v/>
      </c>
      <c r="T34" s="71" t="str">
        <f t="shared" si="5"/>
        <v/>
      </c>
      <c r="U34" s="71" t="str">
        <f t="shared" si="6"/>
        <v/>
      </c>
      <c r="V34" s="71" t="str">
        <f t="shared" si="7"/>
        <v/>
      </c>
      <c r="W34" s="71" t="str">
        <f t="shared" ref="W34" si="18">IF(OR(DBCS($B34)="：",$B34="",DBCS($D34)="：",$D34=""),"",SUM(R34:V34))</f>
        <v/>
      </c>
      <c r="X34" s="71" t="str">
        <f t="shared" si="13"/>
        <v/>
      </c>
      <c r="Y34" s="85" t="str">
        <f t="shared" si="12"/>
        <v/>
      </c>
      <c r="Z34" s="41"/>
      <c r="AA34" s="42"/>
      <c r="AE34" s="164"/>
      <c r="AF34" s="164"/>
    </row>
    <row r="35" spans="1:32" ht="45.9" hidden="1" customHeight="1" thickBot="1">
      <c r="A35" s="109"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17"/>
        <v/>
      </c>
      <c r="R35" s="71" t="str">
        <f t="shared" si="3"/>
        <v/>
      </c>
      <c r="S35" s="71" t="str">
        <f t="shared" si="4"/>
        <v/>
      </c>
      <c r="T35" s="71" t="str">
        <f t="shared" si="5"/>
        <v/>
      </c>
      <c r="U35" s="71" t="str">
        <f t="shared" si="6"/>
        <v/>
      </c>
      <c r="V35" s="71" t="str">
        <f t="shared" si="7"/>
        <v/>
      </c>
      <c r="W35" s="71" t="str">
        <f t="shared" ref="W35" si="19">IF(OR(DBCS($B35)="：",$B35="",DBCS($D35)="：",$D35=""),"",SUM(R35:V35))</f>
        <v/>
      </c>
      <c r="X35" s="71" t="str">
        <f t="shared" si="13"/>
        <v/>
      </c>
      <c r="Y35" s="92" t="str">
        <f t="shared" si="12"/>
        <v/>
      </c>
      <c r="Z35" s="41" t="str">
        <f>IF(OR(DBCS($B35)="：",$B35="",DBCS($D35)="：",$D35=""),"",MAX(MIN($D35,TIME(23,59,59))-MAX($B35,$AG$1),0))</f>
        <v/>
      </c>
      <c r="AA35" s="42"/>
      <c r="AE35" s="164"/>
      <c r="AF35" s="164"/>
    </row>
    <row r="36" spans="1:32" ht="41.25" customHeight="1" thickBot="1">
      <c r="A36" s="43" t="s">
        <v>31</v>
      </c>
      <c r="B36" s="336"/>
      <c r="C36" s="337"/>
      <c r="D36" s="338"/>
      <c r="E36" s="339">
        <f>SUM(E9:E35)+SUM(G9:G35)/60</f>
        <v>0</v>
      </c>
      <c r="F36" s="340"/>
      <c r="G36" s="341" t="s">
        <v>1</v>
      </c>
      <c r="H36" s="342"/>
      <c r="I36" s="143"/>
      <c r="J36" s="144"/>
      <c r="K36" s="82">
        <f>SUM(K9:K35)</f>
        <v>0</v>
      </c>
      <c r="L36" s="83" t="s">
        <v>0</v>
      </c>
      <c r="M36" s="331"/>
      <c r="N36" s="332"/>
      <c r="O36" s="56"/>
      <c r="P36" s="56"/>
      <c r="Q36" s="56"/>
      <c r="R36" s="56"/>
      <c r="S36" s="56"/>
      <c r="T36" s="56"/>
      <c r="U36" s="56"/>
      <c r="V36" s="72"/>
      <c r="W36" s="72"/>
      <c r="X36" s="72"/>
      <c r="Y36" s="72"/>
      <c r="Z36" s="42"/>
      <c r="AA36" s="42"/>
    </row>
    <row r="37" spans="1:32"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32">
      <c r="O38" s="56"/>
      <c r="P38" s="56"/>
      <c r="Q38" s="56"/>
      <c r="R38" s="56"/>
      <c r="S38" s="56"/>
      <c r="T38" s="56"/>
      <c r="U38" s="56"/>
      <c r="V38" s="56"/>
      <c r="W38" s="56"/>
      <c r="X38" s="56"/>
      <c r="Y38" s="56"/>
    </row>
    <row r="39" spans="1:32" ht="25.8" customHeight="1">
      <c r="B39" s="245" t="s">
        <v>170</v>
      </c>
      <c r="O39" s="56"/>
      <c r="P39" s="56"/>
      <c r="Q39" s="56"/>
      <c r="R39" s="56"/>
      <c r="S39" s="56"/>
      <c r="T39" s="56"/>
      <c r="U39" s="56"/>
      <c r="V39" s="56"/>
      <c r="W39" s="56"/>
      <c r="X39" s="56"/>
      <c r="Y39" s="56"/>
    </row>
    <row r="40" spans="1:32" ht="21.6" customHeight="1">
      <c r="O40" s="56"/>
      <c r="P40" s="56"/>
      <c r="Q40" s="56"/>
      <c r="R40" s="56"/>
      <c r="S40" s="56"/>
      <c r="T40" s="56"/>
      <c r="U40" s="56"/>
      <c r="V40" s="56"/>
      <c r="W40" s="56"/>
      <c r="X40" s="56"/>
      <c r="Y40" s="56"/>
    </row>
    <row r="41" spans="1:32" ht="31.2" customHeight="1">
      <c r="M41" s="246" t="s">
        <v>171</v>
      </c>
      <c r="N41" s="265"/>
      <c r="O41" s="244"/>
      <c r="P41" s="56"/>
      <c r="Q41" s="56"/>
      <c r="R41" s="56"/>
      <c r="S41" s="56"/>
      <c r="T41" s="56"/>
      <c r="U41" s="56"/>
      <c r="V41" s="56"/>
      <c r="W41" s="56"/>
      <c r="X41" s="56"/>
      <c r="Y41" s="56"/>
    </row>
    <row r="42" spans="1:32" ht="31.2" customHeight="1">
      <c r="M42" s="246" t="s">
        <v>172</v>
      </c>
      <c r="N42" s="265"/>
      <c r="O42" s="247"/>
      <c r="P42" s="56"/>
      <c r="Q42" s="56"/>
      <c r="R42" s="56"/>
      <c r="S42" s="56"/>
      <c r="T42" s="56"/>
      <c r="U42" s="56"/>
      <c r="V42" s="56"/>
      <c r="W42" s="56"/>
      <c r="X42" s="56"/>
      <c r="Y42" s="56"/>
    </row>
    <row r="43" spans="1:32" ht="31.2" customHeight="1">
      <c r="M43" s="246" t="s">
        <v>173</v>
      </c>
      <c r="N43" s="265"/>
      <c r="O43" s="247"/>
      <c r="P43" s="56"/>
      <c r="Q43" s="56"/>
      <c r="R43" s="56"/>
      <c r="S43" s="56"/>
      <c r="T43" s="56"/>
      <c r="U43" s="56"/>
      <c r="V43" s="56"/>
      <c r="W43" s="56"/>
      <c r="X43" s="56"/>
      <c r="Y43" s="56"/>
    </row>
    <row r="44" spans="1:32">
      <c r="O44" s="56"/>
      <c r="P44" s="56"/>
      <c r="Q44" s="56"/>
      <c r="R44" s="56"/>
      <c r="S44" s="56"/>
      <c r="T44" s="56"/>
      <c r="U44" s="56"/>
      <c r="V44" s="56"/>
      <c r="W44" s="56"/>
      <c r="X44" s="56"/>
      <c r="Y44" s="56"/>
    </row>
    <row r="45" spans="1:32">
      <c r="O45" s="56"/>
      <c r="P45" s="56"/>
      <c r="Q45" s="56"/>
      <c r="R45" s="56"/>
      <c r="S45" s="56"/>
      <c r="T45" s="56"/>
      <c r="U45" s="56"/>
      <c r="V45" s="56"/>
      <c r="W45" s="56"/>
      <c r="X45" s="56"/>
      <c r="Y45" s="56"/>
    </row>
    <row r="46" spans="1:32">
      <c r="O46" s="56"/>
      <c r="P46" s="56"/>
      <c r="Q46" s="56"/>
      <c r="R46" s="56"/>
      <c r="S46" s="56"/>
      <c r="T46" s="56"/>
      <c r="U46" s="56"/>
      <c r="V46" s="56"/>
      <c r="W46" s="56"/>
      <c r="X46" s="56"/>
      <c r="Y46" s="56"/>
    </row>
    <row r="47" spans="1:32">
      <c r="O47" s="56"/>
      <c r="P47" s="56"/>
      <c r="Q47" s="56"/>
      <c r="R47" s="56"/>
      <c r="S47" s="56"/>
      <c r="T47" s="56"/>
      <c r="U47" s="56"/>
      <c r="V47" s="56"/>
      <c r="W47" s="56"/>
      <c r="X47" s="56"/>
      <c r="Y47" s="56"/>
    </row>
    <row r="48" spans="1:32">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B36:D36"/>
    <mergeCell ref="E36:F36"/>
    <mergeCell ref="G36:H36"/>
    <mergeCell ref="AD1:AD5"/>
    <mergeCell ref="B3:D3"/>
    <mergeCell ref="B4:D4"/>
    <mergeCell ref="B5:D5"/>
    <mergeCell ref="D1:N2"/>
    <mergeCell ref="E3:N5"/>
    <mergeCell ref="AH6:AI6"/>
    <mergeCell ref="M7:N7"/>
    <mergeCell ref="W7:W8"/>
    <mergeCell ref="M36:N36"/>
    <mergeCell ref="T7:T8"/>
    <mergeCell ref="U7:U8"/>
    <mergeCell ref="V7:V8"/>
    <mergeCell ref="P7:P8"/>
    <mergeCell ref="Q7:Q8"/>
    <mergeCell ref="S7:S8"/>
    <mergeCell ref="R7:R8"/>
    <mergeCell ref="O7:O8"/>
    <mergeCell ref="J6:N6"/>
    <mergeCell ref="A7:A8"/>
    <mergeCell ref="B7:D8"/>
    <mergeCell ref="E7:H8"/>
    <mergeCell ref="K7:L8"/>
    <mergeCell ref="J7:J8"/>
    <mergeCell ref="I7:I8"/>
  </mergeCells>
  <phoneticPr fontId="3"/>
  <dataValidations count="6">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10:M32">
      <formula1>$AE$11:$AE$18</formula1>
    </dataValidation>
    <dataValidation type="list" allowBlank="1" showInputMessage="1" showErrorMessage="1" sqref="M9">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P51"/>
  <sheetViews>
    <sheetView zoomScale="70" zoomScaleNormal="70" workbookViewId="0">
      <selection activeCell="B9" sqref="B9"/>
    </sheetView>
  </sheetViews>
  <sheetFormatPr defaultColWidth="11.33203125" defaultRowHeight="13.2"/>
  <cols>
    <col min="1" max="1" width="19.4414062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8.55468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4"/>
      <c r="C1" s="114"/>
      <c r="D1" s="347" t="str">
        <f>"作　業　日　報　兼　直　接　人　件　費　個　別　明　細　表　（"&amp;AJ7&amp;"年"&amp;AJ8&amp;"月支払分）"</f>
        <v>作　業　日　報　兼　直　接　人　件　費　個　別　明　細　表　（2024年11月支払分）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従事者別直接人件費集計表（前期）'!A9</f>
        <v>2024</v>
      </c>
      <c r="AK1" s="56"/>
      <c r="AL1" s="56"/>
      <c r="AM1" s="59" t="s">
        <v>41</v>
      </c>
      <c r="AN1" s="61" t="str">
        <f ca="1">RIGHT(CELL("filename",A1),LEN(CELL("filename",A1))-FIND("]",CELL("filename",A1)))</f>
        <v>2024年10月作業分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従事者別直接人件費集計表（前期）'!D9</f>
        <v>10</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45566</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45596</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51" t="s">
        <v>7</v>
      </c>
      <c r="B7" s="315" t="s">
        <v>6</v>
      </c>
      <c r="C7" s="315"/>
      <c r="D7" s="315"/>
      <c r="E7" s="317" t="s">
        <v>5</v>
      </c>
      <c r="F7" s="318"/>
      <c r="G7" s="318"/>
      <c r="H7" s="319"/>
      <c r="I7" s="325" t="s">
        <v>106</v>
      </c>
      <c r="J7" s="325" t="s">
        <v>105</v>
      </c>
      <c r="K7" s="317" t="s">
        <v>4</v>
      </c>
      <c r="L7" s="318"/>
      <c r="M7" s="353" t="s">
        <v>115</v>
      </c>
      <c r="N7" s="329"/>
      <c r="O7" s="350"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従事者別直接人件費集計表（前期）'!A9,'入力用 従事者別直接人件費集計表（前期）'!A10)</f>
        <v>2024</v>
      </c>
    </row>
    <row r="8" spans="1:42" s="106" customFormat="1" ht="24" customHeight="1" thickBot="1">
      <c r="A8" s="352"/>
      <c r="B8" s="316"/>
      <c r="C8" s="316"/>
      <c r="D8" s="316"/>
      <c r="E8" s="320"/>
      <c r="F8" s="321"/>
      <c r="G8" s="321"/>
      <c r="H8" s="322"/>
      <c r="I8" s="326"/>
      <c r="J8" s="326"/>
      <c r="K8" s="323"/>
      <c r="L8" s="354"/>
      <c r="M8" s="176" t="s">
        <v>116</v>
      </c>
      <c r="N8" s="156" t="s">
        <v>131</v>
      </c>
      <c r="O8" s="350"/>
      <c r="P8" s="333"/>
      <c r="Q8" s="333"/>
      <c r="R8" s="333"/>
      <c r="S8" s="333"/>
      <c r="T8" s="333"/>
      <c r="U8" s="333"/>
      <c r="V8" s="333"/>
      <c r="W8" s="330"/>
      <c r="X8" s="154"/>
      <c r="Y8" s="154"/>
      <c r="AI8" s="106" t="s">
        <v>109</v>
      </c>
      <c r="AJ8" s="107">
        <f>IF(初期条件設定表!C26="当月",'入力用 従事者別直接人件費集計表（前期）'!D9,'入力用 従事者別直接人件費集計表（前期）'!D10)</f>
        <v>11</v>
      </c>
    </row>
    <row r="9" spans="1:42" ht="45.9" customHeight="1">
      <c r="A9" s="85">
        <f>Y9</f>
        <v>45566</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IF(OR(DBCS($B9)="：",$B9="",DBCS($D9)="：",$D9=""),"",MAX(MIN($D9,AF$1)-MAX($B9,TIME(0,0,0)),0))</f>
        <v/>
      </c>
      <c r="S9" s="71" t="str">
        <f t="shared" ref="S9:S35" si="3">IF(OR(DBCS($B9)="：",$B9="",DBCS($D9)="：",$D9=""),"",MAX(MIN($D9,AG$2)-MAX($B9,$AF$2),0))</f>
        <v/>
      </c>
      <c r="T9" s="71" t="str">
        <f t="shared" ref="T9:T35" si="4">IF(OR(DBCS($B9)="：",$B9="",DBCS($D9)="：",$D9=""),"",MAX(MIN($D9,$AG$3)-MAX($B9,$AF$3),0))</f>
        <v/>
      </c>
      <c r="U9" s="71" t="str">
        <f t="shared" ref="U9:U35" si="5">IF(OR(DBCS($B9)="：",$B9="",DBCS($D9)="：",$D9=""),"",MAX(MIN($D9,$AG$4)-MAX($B9,$AF$4),0))</f>
        <v/>
      </c>
      <c r="V9" s="71" t="str">
        <f t="shared" ref="V9:V35" si="6">IF(OR(DBCS($B9)="：",$B9="",DBCS($D9)="：",$D9=""),"",MAX(MIN($D9,TIME(23,59,59))-MAX($B9,$AG$1),0))</f>
        <v/>
      </c>
      <c r="W9" s="71" t="str">
        <f>IF(OR(DBCS($B9)="：",$B9="",DBCS($D9)="：",$D9=""),"",SUM(R9:V9))</f>
        <v/>
      </c>
      <c r="X9" s="56"/>
      <c r="Y9" s="85">
        <f>IF($AJ$3="","",IF(FIND(TEXT($AJ$3,"aaa"),$AN$5)&gt;$AN$4,$AJ$3,IF(FIND(TEXT($AJ$3+1,"aaa"),$AN$5)&gt;$AN$4,$AJ$3+1,IF(FIND(TEXT($AJ$3+2,"aaa"),$AN$5)&gt;$AN$4,$AJ$3+2,IF(FIND(TEXT($AJ$3+3,"aaa"),$AN$5)&gt;$AN$4,$AJ$3+3,"")))))</f>
        <v>45566</v>
      </c>
      <c r="AA9" s="42"/>
    </row>
    <row r="10" spans="1:42" ht="45.9" customHeight="1">
      <c r="A10" s="85">
        <f t="shared" ref="A10:A35" si="7">Y10</f>
        <v>45567</v>
      </c>
      <c r="B10" s="98" t="s">
        <v>30</v>
      </c>
      <c r="C10" s="86" t="s">
        <v>3</v>
      </c>
      <c r="D10" s="101" t="s">
        <v>30</v>
      </c>
      <c r="E10" s="87" t="str">
        <f>IFERROR(HOUR(Q10),"")</f>
        <v/>
      </c>
      <c r="F10" s="88" t="s">
        <v>28</v>
      </c>
      <c r="G10" s="89" t="str">
        <f>IFERROR(MINUTE(Q10),"")</f>
        <v/>
      </c>
      <c r="H10" s="136" t="s">
        <v>29</v>
      </c>
      <c r="I10" s="138" t="str">
        <f t="shared" ref="I10:I35" si="8">T10</f>
        <v/>
      </c>
      <c r="J10" s="141"/>
      <c r="K10" s="90" t="str">
        <f t="shared" ref="K10:K35" si="9">IFERROR((E10+G10/60)*$B$5,"")</f>
        <v/>
      </c>
      <c r="L10" s="157" t="s">
        <v>0</v>
      </c>
      <c r="M10" s="160"/>
      <c r="N10" s="161"/>
      <c r="O10" s="69" t="str">
        <f t="shared" si="0"/>
        <v/>
      </c>
      <c r="P10" s="69" t="str">
        <f t="shared" si="1"/>
        <v/>
      </c>
      <c r="Q10" s="70" t="str">
        <f t="shared" si="2"/>
        <v/>
      </c>
      <c r="R10" s="71" t="str">
        <f t="shared" ref="R10:R35" si="10">IF(OR(DBCS($B10)="：",$B10="",DBCS($D10)="：",$D10=""),"",MAX(MIN($D10,AF$1)-MAX($B10,TIME(0,0,0)),0))</f>
        <v/>
      </c>
      <c r="S10" s="71" t="str">
        <f t="shared" si="3"/>
        <v/>
      </c>
      <c r="T10" s="71" t="str">
        <f t="shared" si="4"/>
        <v/>
      </c>
      <c r="U10" s="71" t="str">
        <f t="shared" si="5"/>
        <v/>
      </c>
      <c r="V10" s="71" t="str">
        <f t="shared" si="6"/>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45567</v>
      </c>
      <c r="AA10" s="42"/>
      <c r="AE10" s="162" t="s">
        <v>117</v>
      </c>
      <c r="AF10" s="162" t="s">
        <v>147</v>
      </c>
    </row>
    <row r="11" spans="1:42" ht="45.9" customHeight="1">
      <c r="A11" s="85">
        <f t="shared" si="7"/>
        <v>45568</v>
      </c>
      <c r="B11" s="98" t="s">
        <v>30</v>
      </c>
      <c r="C11" s="86" t="s">
        <v>3</v>
      </c>
      <c r="D11" s="101" t="s">
        <v>30</v>
      </c>
      <c r="E11" s="87" t="str">
        <f>IFERROR(HOUR(Q11),"")</f>
        <v/>
      </c>
      <c r="F11" s="88" t="s">
        <v>28</v>
      </c>
      <c r="G11" s="89" t="str">
        <f>IFERROR(MINUTE(Q11),"")</f>
        <v/>
      </c>
      <c r="H11" s="136" t="s">
        <v>29</v>
      </c>
      <c r="I11" s="138" t="str">
        <f t="shared" si="8"/>
        <v/>
      </c>
      <c r="J11" s="141"/>
      <c r="K11" s="90" t="str">
        <f t="shared" si="9"/>
        <v/>
      </c>
      <c r="L11" s="157" t="s">
        <v>0</v>
      </c>
      <c r="M11" s="160"/>
      <c r="N11" s="161"/>
      <c r="O11" s="69" t="str">
        <f t="shared" si="0"/>
        <v/>
      </c>
      <c r="P11" s="69" t="str">
        <f t="shared" si="1"/>
        <v/>
      </c>
      <c r="Q11" s="70" t="str">
        <f t="shared" si="2"/>
        <v/>
      </c>
      <c r="R11" s="71" t="str">
        <f t="shared" si="10"/>
        <v/>
      </c>
      <c r="S11" s="71" t="str">
        <f t="shared" si="3"/>
        <v/>
      </c>
      <c r="T11" s="71" t="str">
        <f t="shared" si="4"/>
        <v/>
      </c>
      <c r="U11" s="71" t="str">
        <f t="shared" si="5"/>
        <v/>
      </c>
      <c r="V11" s="71" t="str">
        <f t="shared" si="6"/>
        <v/>
      </c>
      <c r="W11" s="71" t="str">
        <f t="shared" si="11"/>
        <v/>
      </c>
      <c r="X11" s="56"/>
      <c r="Y11" s="85">
        <f t="shared" si="12"/>
        <v>45568</v>
      </c>
      <c r="AA11" s="42"/>
      <c r="AE11" s="135" t="str">
        <f>初期条件設定表!U5</f>
        <v>　</v>
      </c>
      <c r="AF11" s="163" t="str">
        <f>初期条件設定表!V5</f>
        <v>　</v>
      </c>
    </row>
    <row r="12" spans="1:42" ht="45.9" customHeight="1">
      <c r="A12" s="85">
        <f t="shared" si="7"/>
        <v>45569</v>
      </c>
      <c r="B12" s="98" t="s">
        <v>30</v>
      </c>
      <c r="C12" s="86" t="s">
        <v>3</v>
      </c>
      <c r="D12" s="101" t="s">
        <v>30</v>
      </c>
      <c r="E12" s="87" t="str">
        <f>IFERROR(HOUR(Q12),"")</f>
        <v/>
      </c>
      <c r="F12" s="88" t="s">
        <v>28</v>
      </c>
      <c r="G12" s="89" t="str">
        <f>IFERROR(MINUTE(Q12),"")</f>
        <v/>
      </c>
      <c r="H12" s="136" t="s">
        <v>29</v>
      </c>
      <c r="I12" s="138" t="str">
        <f t="shared" si="8"/>
        <v/>
      </c>
      <c r="J12" s="141"/>
      <c r="K12" s="90" t="str">
        <f t="shared" si="9"/>
        <v/>
      </c>
      <c r="L12" s="157" t="s">
        <v>0</v>
      </c>
      <c r="M12" s="160"/>
      <c r="N12" s="161"/>
      <c r="O12" s="69" t="str">
        <f t="shared" si="0"/>
        <v/>
      </c>
      <c r="P12" s="69" t="str">
        <f t="shared" si="1"/>
        <v/>
      </c>
      <c r="Q12" s="70" t="str">
        <f t="shared" si="2"/>
        <v/>
      </c>
      <c r="R12" s="71" t="str">
        <f t="shared" si="10"/>
        <v/>
      </c>
      <c r="S12" s="71" t="str">
        <f t="shared" si="3"/>
        <v/>
      </c>
      <c r="T12" s="71" t="str">
        <f t="shared" si="4"/>
        <v/>
      </c>
      <c r="U12" s="71" t="str">
        <f t="shared" si="5"/>
        <v/>
      </c>
      <c r="V12" s="71" t="str">
        <f t="shared" si="6"/>
        <v/>
      </c>
      <c r="W12" s="71" t="str">
        <f t="shared" si="11"/>
        <v/>
      </c>
      <c r="X12" s="56"/>
      <c r="Y12" s="85">
        <f t="shared" si="12"/>
        <v>45569</v>
      </c>
      <c r="AA12" s="42"/>
      <c r="AE12" s="135" t="str">
        <f>初期条件設定表!U6</f>
        <v>設計</v>
      </c>
      <c r="AF12" s="164" t="str">
        <f>初期条件設定表!V6</f>
        <v>A</v>
      </c>
    </row>
    <row r="13" spans="1:42" ht="45.9" customHeight="1">
      <c r="A13" s="85">
        <f t="shared" si="7"/>
        <v>45572</v>
      </c>
      <c r="B13" s="98" t="s">
        <v>30</v>
      </c>
      <c r="C13" s="86" t="s">
        <v>3</v>
      </c>
      <c r="D13" s="101" t="s">
        <v>30</v>
      </c>
      <c r="E13" s="87" t="str">
        <f>IFERROR(HOUR(Q13),"")</f>
        <v/>
      </c>
      <c r="F13" s="88" t="s">
        <v>28</v>
      </c>
      <c r="G13" s="89" t="str">
        <f>IFERROR(MINUTE(Q13),"")</f>
        <v/>
      </c>
      <c r="H13" s="136" t="s">
        <v>29</v>
      </c>
      <c r="I13" s="138" t="str">
        <f t="shared" si="8"/>
        <v/>
      </c>
      <c r="J13" s="141"/>
      <c r="K13" s="90" t="str">
        <f t="shared" si="9"/>
        <v/>
      </c>
      <c r="L13" s="157" t="s">
        <v>0</v>
      </c>
      <c r="M13" s="160"/>
      <c r="N13" s="161"/>
      <c r="O13" s="69" t="str">
        <f t="shared" si="0"/>
        <v/>
      </c>
      <c r="P13" s="69" t="str">
        <f t="shared" si="1"/>
        <v/>
      </c>
      <c r="Q13" s="70" t="str">
        <f t="shared" si="2"/>
        <v/>
      </c>
      <c r="R13" s="71" t="str">
        <f t="shared" si="10"/>
        <v/>
      </c>
      <c r="S13" s="71" t="str">
        <f t="shared" si="3"/>
        <v/>
      </c>
      <c r="T13" s="71" t="str">
        <f t="shared" si="4"/>
        <v/>
      </c>
      <c r="U13" s="71" t="str">
        <f t="shared" si="5"/>
        <v/>
      </c>
      <c r="V13" s="71" t="str">
        <f t="shared" si="6"/>
        <v/>
      </c>
      <c r="W13" s="71" t="str">
        <f t="shared" si="11"/>
        <v/>
      </c>
      <c r="X13" s="71" t="str">
        <f t="shared" ref="X13:X35" si="13">IF(OR(DBCS($B13)="：",$B13="",DBCS($D13)="：",$D13=""),"",MAX(MIN($D13,$AG$3)-MAX($B13,$AF$3),0))</f>
        <v/>
      </c>
      <c r="Y13" s="85">
        <f t="shared" si="12"/>
        <v>45572</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7"/>
        <v>45573</v>
      </c>
      <c r="B14" s="98" t="s">
        <v>30</v>
      </c>
      <c r="C14" s="86" t="s">
        <v>3</v>
      </c>
      <c r="D14" s="101" t="s">
        <v>30</v>
      </c>
      <c r="E14" s="87" t="str">
        <f t="shared" ref="E14:E35" si="15">IFERROR(HOUR(Q14),"")</f>
        <v/>
      </c>
      <c r="F14" s="88" t="s">
        <v>28</v>
      </c>
      <c r="G14" s="89" t="str">
        <f t="shared" ref="G14:G35" si="16">IFERROR(MINUTE(Q14),"")</f>
        <v/>
      </c>
      <c r="H14" s="136" t="s">
        <v>29</v>
      </c>
      <c r="I14" s="138" t="str">
        <f t="shared" si="8"/>
        <v/>
      </c>
      <c r="J14" s="141"/>
      <c r="K14" s="90" t="str">
        <f t="shared" si="9"/>
        <v/>
      </c>
      <c r="L14" s="157" t="s">
        <v>0</v>
      </c>
      <c r="M14" s="160"/>
      <c r="N14" s="161"/>
      <c r="O14" s="69" t="str">
        <f t="shared" si="0"/>
        <v/>
      </c>
      <c r="P14" s="69" t="str">
        <f t="shared" si="1"/>
        <v/>
      </c>
      <c r="Q14" s="70" t="str">
        <f t="shared" si="2"/>
        <v/>
      </c>
      <c r="R14" s="71" t="str">
        <f t="shared" si="10"/>
        <v/>
      </c>
      <c r="S14" s="71" t="str">
        <f t="shared" si="3"/>
        <v/>
      </c>
      <c r="T14" s="71" t="str">
        <f t="shared" si="4"/>
        <v/>
      </c>
      <c r="U14" s="71" t="str">
        <f t="shared" si="5"/>
        <v/>
      </c>
      <c r="V14" s="71" t="str">
        <f t="shared" si="6"/>
        <v/>
      </c>
      <c r="W14" s="71" t="str">
        <f t="shared" si="11"/>
        <v/>
      </c>
      <c r="X14" s="71" t="str">
        <f t="shared" si="13"/>
        <v/>
      </c>
      <c r="Y14" s="85">
        <f t="shared" si="12"/>
        <v>45573</v>
      </c>
      <c r="Z14" s="41" t="str">
        <f t="shared" si="14"/>
        <v/>
      </c>
      <c r="AA14" s="42"/>
      <c r="AE14" s="135" t="str">
        <f>初期条件設定表!U8</f>
        <v>目標仕様</v>
      </c>
      <c r="AF14" s="164" t="str">
        <f>初期条件設定表!V8</f>
        <v>C</v>
      </c>
    </row>
    <row r="15" spans="1:42" ht="45.9" customHeight="1">
      <c r="A15" s="85">
        <f t="shared" si="7"/>
        <v>45574</v>
      </c>
      <c r="B15" s="98" t="s">
        <v>30</v>
      </c>
      <c r="C15" s="86" t="s">
        <v>3</v>
      </c>
      <c r="D15" s="101" t="s">
        <v>30</v>
      </c>
      <c r="E15" s="87" t="str">
        <f t="shared" si="15"/>
        <v/>
      </c>
      <c r="F15" s="88" t="s">
        <v>28</v>
      </c>
      <c r="G15" s="89" t="str">
        <f t="shared" si="16"/>
        <v/>
      </c>
      <c r="H15" s="136" t="s">
        <v>29</v>
      </c>
      <c r="I15" s="138" t="str">
        <f t="shared" si="8"/>
        <v/>
      </c>
      <c r="J15" s="141"/>
      <c r="K15" s="90" t="str">
        <f t="shared" si="9"/>
        <v/>
      </c>
      <c r="L15" s="157" t="s">
        <v>0</v>
      </c>
      <c r="M15" s="160"/>
      <c r="N15" s="161"/>
      <c r="O15" s="69" t="str">
        <f t="shared" si="0"/>
        <v/>
      </c>
      <c r="P15" s="69" t="str">
        <f t="shared" si="1"/>
        <v/>
      </c>
      <c r="Q15" s="70" t="str">
        <f t="shared" si="2"/>
        <v/>
      </c>
      <c r="R15" s="71" t="str">
        <f t="shared" si="10"/>
        <v/>
      </c>
      <c r="S15" s="71" t="str">
        <f t="shared" si="3"/>
        <v/>
      </c>
      <c r="T15" s="71" t="str">
        <f t="shared" si="4"/>
        <v/>
      </c>
      <c r="U15" s="71" t="str">
        <f t="shared" si="5"/>
        <v/>
      </c>
      <c r="V15" s="71" t="str">
        <f t="shared" si="6"/>
        <v/>
      </c>
      <c r="W15" s="71" t="str">
        <f t="shared" si="11"/>
        <v/>
      </c>
      <c r="X15" s="71" t="str">
        <f t="shared" si="13"/>
        <v/>
      </c>
      <c r="Y15" s="85">
        <f t="shared" si="12"/>
        <v>45574</v>
      </c>
      <c r="Z15" s="41" t="str">
        <f t="shared" si="14"/>
        <v/>
      </c>
      <c r="AA15" s="42"/>
      <c r="AE15" s="135" t="str">
        <f>初期条件設定表!U9</f>
        <v>プログラミング</v>
      </c>
      <c r="AF15" s="164" t="str">
        <f>初期条件設定表!V9</f>
        <v>D</v>
      </c>
    </row>
    <row r="16" spans="1:42" ht="45.9" customHeight="1">
      <c r="A16" s="85">
        <f t="shared" si="7"/>
        <v>45575</v>
      </c>
      <c r="B16" s="98" t="s">
        <v>30</v>
      </c>
      <c r="C16" s="86" t="s">
        <v>3</v>
      </c>
      <c r="D16" s="101" t="s">
        <v>30</v>
      </c>
      <c r="E16" s="87" t="str">
        <f t="shared" si="15"/>
        <v/>
      </c>
      <c r="F16" s="88" t="s">
        <v>28</v>
      </c>
      <c r="G16" s="89" t="str">
        <f t="shared" si="16"/>
        <v/>
      </c>
      <c r="H16" s="136" t="s">
        <v>29</v>
      </c>
      <c r="I16" s="138" t="str">
        <f t="shared" si="8"/>
        <v/>
      </c>
      <c r="J16" s="141"/>
      <c r="K16" s="90" t="str">
        <f t="shared" si="9"/>
        <v/>
      </c>
      <c r="L16" s="157" t="s">
        <v>0</v>
      </c>
      <c r="M16" s="160"/>
      <c r="N16" s="161"/>
      <c r="O16" s="69" t="str">
        <f t="shared" si="0"/>
        <v/>
      </c>
      <c r="P16" s="69" t="str">
        <f t="shared" si="1"/>
        <v/>
      </c>
      <c r="Q16" s="70" t="str">
        <f t="shared" si="2"/>
        <v/>
      </c>
      <c r="R16" s="71" t="str">
        <f t="shared" si="10"/>
        <v/>
      </c>
      <c r="S16" s="71" t="str">
        <f t="shared" si="3"/>
        <v/>
      </c>
      <c r="T16" s="71" t="str">
        <f t="shared" si="4"/>
        <v/>
      </c>
      <c r="U16" s="71" t="str">
        <f t="shared" si="5"/>
        <v/>
      </c>
      <c r="V16" s="71" t="str">
        <f t="shared" si="6"/>
        <v/>
      </c>
      <c r="W16" s="71" t="str">
        <f t="shared" si="11"/>
        <v/>
      </c>
      <c r="X16" s="71" t="str">
        <f t="shared" si="13"/>
        <v/>
      </c>
      <c r="Y16" s="85">
        <f t="shared" si="12"/>
        <v>45575</v>
      </c>
      <c r="Z16" s="41" t="str">
        <f t="shared" si="14"/>
        <v/>
      </c>
      <c r="AA16" s="42"/>
      <c r="AE16" s="135" t="str">
        <f>初期条件設定表!U10</f>
        <v>試作</v>
      </c>
      <c r="AF16" s="164" t="str">
        <f>初期条件設定表!V10</f>
        <v>E</v>
      </c>
    </row>
    <row r="17" spans="1:32" ht="45.9" customHeight="1">
      <c r="A17" s="85">
        <f t="shared" si="7"/>
        <v>45576</v>
      </c>
      <c r="B17" s="98" t="s">
        <v>30</v>
      </c>
      <c r="C17" s="86" t="s">
        <v>3</v>
      </c>
      <c r="D17" s="101" t="s">
        <v>30</v>
      </c>
      <c r="E17" s="87" t="str">
        <f t="shared" si="15"/>
        <v/>
      </c>
      <c r="F17" s="88" t="s">
        <v>28</v>
      </c>
      <c r="G17" s="89" t="str">
        <f t="shared" si="16"/>
        <v/>
      </c>
      <c r="H17" s="136" t="s">
        <v>29</v>
      </c>
      <c r="I17" s="138" t="str">
        <f t="shared" si="8"/>
        <v/>
      </c>
      <c r="J17" s="141"/>
      <c r="K17" s="90" t="str">
        <f t="shared" si="9"/>
        <v/>
      </c>
      <c r="L17" s="157" t="s">
        <v>0</v>
      </c>
      <c r="M17" s="160"/>
      <c r="N17" s="161"/>
      <c r="O17" s="69" t="str">
        <f t="shared" si="0"/>
        <v/>
      </c>
      <c r="P17" s="69" t="str">
        <f t="shared" si="1"/>
        <v/>
      </c>
      <c r="Q17" s="70" t="str">
        <f t="shared" si="2"/>
        <v/>
      </c>
      <c r="R17" s="71" t="str">
        <f t="shared" si="10"/>
        <v/>
      </c>
      <c r="S17" s="71" t="str">
        <f t="shared" si="3"/>
        <v/>
      </c>
      <c r="T17" s="71" t="str">
        <f t="shared" si="4"/>
        <v/>
      </c>
      <c r="U17" s="71" t="str">
        <f t="shared" si="5"/>
        <v/>
      </c>
      <c r="V17" s="71" t="str">
        <f t="shared" si="6"/>
        <v/>
      </c>
      <c r="W17" s="71" t="str">
        <f t="shared" si="11"/>
        <v/>
      </c>
      <c r="X17" s="71" t="str">
        <f t="shared" si="13"/>
        <v/>
      </c>
      <c r="Y17" s="85">
        <f t="shared" si="12"/>
        <v>45576</v>
      </c>
      <c r="Z17" s="41" t="str">
        <f t="shared" si="14"/>
        <v/>
      </c>
      <c r="AA17" s="42"/>
      <c r="AE17" s="135" t="str">
        <f>初期条件設定表!U11</f>
        <v>単体テスト</v>
      </c>
      <c r="AF17" s="164" t="str">
        <f>初期条件設定表!V11</f>
        <v>F</v>
      </c>
    </row>
    <row r="18" spans="1:32" ht="45.9" customHeight="1">
      <c r="A18" s="85">
        <f t="shared" si="7"/>
        <v>45579</v>
      </c>
      <c r="B18" s="98" t="s">
        <v>30</v>
      </c>
      <c r="C18" s="86" t="s">
        <v>3</v>
      </c>
      <c r="D18" s="101" t="s">
        <v>30</v>
      </c>
      <c r="E18" s="87" t="str">
        <f t="shared" si="15"/>
        <v/>
      </c>
      <c r="F18" s="88" t="s">
        <v>28</v>
      </c>
      <c r="G18" s="89" t="str">
        <f t="shared" si="16"/>
        <v/>
      </c>
      <c r="H18" s="136" t="s">
        <v>29</v>
      </c>
      <c r="I18" s="138" t="str">
        <f t="shared" si="8"/>
        <v/>
      </c>
      <c r="J18" s="141"/>
      <c r="K18" s="90" t="str">
        <f t="shared" si="9"/>
        <v/>
      </c>
      <c r="L18" s="157" t="s">
        <v>0</v>
      </c>
      <c r="M18" s="160"/>
      <c r="N18" s="161"/>
      <c r="O18" s="69" t="str">
        <f t="shared" si="0"/>
        <v/>
      </c>
      <c r="P18" s="69" t="str">
        <f t="shared" si="1"/>
        <v/>
      </c>
      <c r="Q18" s="70" t="str">
        <f t="shared" si="2"/>
        <v/>
      </c>
      <c r="R18" s="71" t="str">
        <f t="shared" si="10"/>
        <v/>
      </c>
      <c r="S18" s="71" t="str">
        <f t="shared" si="3"/>
        <v/>
      </c>
      <c r="T18" s="71" t="str">
        <f t="shared" si="4"/>
        <v/>
      </c>
      <c r="U18" s="71" t="str">
        <f t="shared" si="5"/>
        <v/>
      </c>
      <c r="V18" s="71" t="str">
        <f t="shared" si="6"/>
        <v/>
      </c>
      <c r="W18" s="71" t="str">
        <f t="shared" si="11"/>
        <v/>
      </c>
      <c r="X18" s="71" t="str">
        <f t="shared" si="13"/>
        <v/>
      </c>
      <c r="Y18" s="85">
        <f t="shared" si="12"/>
        <v>45579</v>
      </c>
      <c r="Z18" s="41" t="str">
        <f t="shared" si="14"/>
        <v/>
      </c>
      <c r="AA18" s="42"/>
      <c r="AE18" s="135" t="str">
        <f>初期条件設定表!U12</f>
        <v>総合テスト</v>
      </c>
      <c r="AF18" s="164" t="str">
        <f>初期条件設定表!V12</f>
        <v>G</v>
      </c>
    </row>
    <row r="19" spans="1:32" ht="45.9" customHeight="1">
      <c r="A19" s="85">
        <f t="shared" si="7"/>
        <v>45580</v>
      </c>
      <c r="B19" s="98" t="s">
        <v>30</v>
      </c>
      <c r="C19" s="86" t="s">
        <v>3</v>
      </c>
      <c r="D19" s="101" t="s">
        <v>30</v>
      </c>
      <c r="E19" s="87" t="str">
        <f t="shared" si="15"/>
        <v/>
      </c>
      <c r="F19" s="88" t="s">
        <v>28</v>
      </c>
      <c r="G19" s="89" t="str">
        <f t="shared" si="16"/>
        <v/>
      </c>
      <c r="H19" s="136" t="s">
        <v>29</v>
      </c>
      <c r="I19" s="138" t="str">
        <f t="shared" si="8"/>
        <v/>
      </c>
      <c r="J19" s="141"/>
      <c r="K19" s="90" t="str">
        <f t="shared" si="9"/>
        <v/>
      </c>
      <c r="L19" s="157" t="s">
        <v>0</v>
      </c>
      <c r="M19" s="160"/>
      <c r="N19" s="161"/>
      <c r="O19" s="69" t="str">
        <f t="shared" si="0"/>
        <v/>
      </c>
      <c r="P19" s="69" t="str">
        <f t="shared" si="1"/>
        <v/>
      </c>
      <c r="Q19" s="70" t="str">
        <f t="shared" si="2"/>
        <v/>
      </c>
      <c r="R19" s="71" t="str">
        <f t="shared" si="10"/>
        <v/>
      </c>
      <c r="S19" s="71" t="str">
        <f t="shared" si="3"/>
        <v/>
      </c>
      <c r="T19" s="71" t="str">
        <f t="shared" si="4"/>
        <v/>
      </c>
      <c r="U19" s="71" t="str">
        <f t="shared" si="5"/>
        <v/>
      </c>
      <c r="V19" s="71" t="str">
        <f t="shared" si="6"/>
        <v/>
      </c>
      <c r="W19" s="71" t="str">
        <f t="shared" si="11"/>
        <v/>
      </c>
      <c r="X19" s="71" t="str">
        <f t="shared" si="13"/>
        <v/>
      </c>
      <c r="Y19" s="85">
        <f t="shared" si="12"/>
        <v>45580</v>
      </c>
      <c r="Z19" s="41" t="str">
        <f t="shared" si="14"/>
        <v/>
      </c>
      <c r="AA19" s="42"/>
      <c r="AE19" s="135" t="str">
        <f>初期条件設定表!U13</f>
        <v xml:space="preserve"> </v>
      </c>
      <c r="AF19" s="164" t="str">
        <f>初期条件設定表!V13</f>
        <v>H</v>
      </c>
    </row>
    <row r="20" spans="1:32" ht="45.9" customHeight="1">
      <c r="A20" s="85">
        <f t="shared" si="7"/>
        <v>45581</v>
      </c>
      <c r="B20" s="98" t="s">
        <v>30</v>
      </c>
      <c r="C20" s="86" t="s">
        <v>3</v>
      </c>
      <c r="D20" s="101" t="s">
        <v>30</v>
      </c>
      <c r="E20" s="87" t="str">
        <f t="shared" si="15"/>
        <v/>
      </c>
      <c r="F20" s="88" t="s">
        <v>28</v>
      </c>
      <c r="G20" s="89" t="str">
        <f t="shared" si="16"/>
        <v/>
      </c>
      <c r="H20" s="136" t="s">
        <v>29</v>
      </c>
      <c r="I20" s="138" t="str">
        <f t="shared" si="8"/>
        <v/>
      </c>
      <c r="J20" s="141"/>
      <c r="K20" s="90" t="str">
        <f t="shared" si="9"/>
        <v/>
      </c>
      <c r="L20" s="157" t="s">
        <v>0</v>
      </c>
      <c r="M20" s="160"/>
      <c r="N20" s="161"/>
      <c r="O20" s="69" t="str">
        <f t="shared" si="0"/>
        <v/>
      </c>
      <c r="P20" s="69" t="str">
        <f t="shared" si="1"/>
        <v/>
      </c>
      <c r="Q20" s="70" t="str">
        <f t="shared" si="2"/>
        <v/>
      </c>
      <c r="R20" s="71" t="str">
        <f t="shared" si="10"/>
        <v/>
      </c>
      <c r="S20" s="71" t="str">
        <f t="shared" si="3"/>
        <v/>
      </c>
      <c r="T20" s="71" t="str">
        <f t="shared" si="4"/>
        <v/>
      </c>
      <c r="U20" s="71" t="str">
        <f t="shared" si="5"/>
        <v/>
      </c>
      <c r="V20" s="71" t="str">
        <f t="shared" si="6"/>
        <v/>
      </c>
      <c r="W20" s="71" t="str">
        <f t="shared" si="11"/>
        <v/>
      </c>
      <c r="X20" s="71" t="str">
        <f t="shared" si="13"/>
        <v/>
      </c>
      <c r="Y20" s="85">
        <f t="shared" si="12"/>
        <v>45581</v>
      </c>
      <c r="Z20" s="41" t="str">
        <f t="shared" si="14"/>
        <v/>
      </c>
      <c r="AA20" s="42"/>
      <c r="AE20" s="135" t="str">
        <f>初期条件設定表!U14</f>
        <v xml:space="preserve"> </v>
      </c>
      <c r="AF20" s="164" t="str">
        <f>初期条件設定表!V14</f>
        <v>I</v>
      </c>
    </row>
    <row r="21" spans="1:32" ht="45.9" customHeight="1">
      <c r="A21" s="85">
        <f t="shared" si="7"/>
        <v>45582</v>
      </c>
      <c r="B21" s="98" t="s">
        <v>30</v>
      </c>
      <c r="C21" s="86" t="s">
        <v>3</v>
      </c>
      <c r="D21" s="101" t="s">
        <v>30</v>
      </c>
      <c r="E21" s="87" t="str">
        <f t="shared" si="15"/>
        <v/>
      </c>
      <c r="F21" s="88" t="s">
        <v>28</v>
      </c>
      <c r="G21" s="89" t="str">
        <f t="shared" si="16"/>
        <v/>
      </c>
      <c r="H21" s="136" t="s">
        <v>29</v>
      </c>
      <c r="I21" s="138" t="str">
        <f t="shared" si="8"/>
        <v/>
      </c>
      <c r="J21" s="141"/>
      <c r="K21" s="90" t="str">
        <f t="shared" si="9"/>
        <v/>
      </c>
      <c r="L21" s="157" t="s">
        <v>0</v>
      </c>
      <c r="M21" s="160"/>
      <c r="N21" s="161"/>
      <c r="O21" s="69" t="str">
        <f t="shared" si="0"/>
        <v/>
      </c>
      <c r="P21" s="69" t="str">
        <f t="shared" si="1"/>
        <v/>
      </c>
      <c r="Q21" s="70" t="str">
        <f t="shared" si="2"/>
        <v/>
      </c>
      <c r="R21" s="71" t="str">
        <f t="shared" si="10"/>
        <v/>
      </c>
      <c r="S21" s="71" t="str">
        <f t="shared" si="3"/>
        <v/>
      </c>
      <c r="T21" s="71" t="str">
        <f t="shared" si="4"/>
        <v/>
      </c>
      <c r="U21" s="71" t="str">
        <f t="shared" si="5"/>
        <v/>
      </c>
      <c r="V21" s="71" t="str">
        <f t="shared" si="6"/>
        <v/>
      </c>
      <c r="W21" s="71" t="str">
        <f t="shared" si="11"/>
        <v/>
      </c>
      <c r="X21" s="71" t="str">
        <f t="shared" si="13"/>
        <v/>
      </c>
      <c r="Y21" s="85">
        <f t="shared" si="12"/>
        <v>45582</v>
      </c>
      <c r="Z21" s="41" t="str">
        <f t="shared" si="14"/>
        <v/>
      </c>
      <c r="AA21" s="42"/>
      <c r="AE21" s="135" t="str">
        <f>初期条件設定表!U15</f>
        <v xml:space="preserve"> </v>
      </c>
      <c r="AF21" s="164" t="str">
        <f>初期条件設定表!V15</f>
        <v>J</v>
      </c>
    </row>
    <row r="22" spans="1:32" ht="45.9" customHeight="1">
      <c r="A22" s="85">
        <f t="shared" si="7"/>
        <v>45583</v>
      </c>
      <c r="B22" s="98" t="s">
        <v>30</v>
      </c>
      <c r="C22" s="86" t="s">
        <v>3</v>
      </c>
      <c r="D22" s="101" t="s">
        <v>30</v>
      </c>
      <c r="E22" s="87" t="str">
        <f t="shared" si="15"/>
        <v/>
      </c>
      <c r="F22" s="88" t="s">
        <v>28</v>
      </c>
      <c r="G22" s="89" t="str">
        <f t="shared" si="16"/>
        <v/>
      </c>
      <c r="H22" s="136" t="s">
        <v>29</v>
      </c>
      <c r="I22" s="138" t="str">
        <f t="shared" si="8"/>
        <v/>
      </c>
      <c r="J22" s="141"/>
      <c r="K22" s="90" t="str">
        <f t="shared" si="9"/>
        <v/>
      </c>
      <c r="L22" s="157" t="s">
        <v>0</v>
      </c>
      <c r="M22" s="160"/>
      <c r="N22" s="161"/>
      <c r="O22" s="69" t="str">
        <f t="shared" si="0"/>
        <v/>
      </c>
      <c r="P22" s="69" t="str">
        <f t="shared" si="1"/>
        <v/>
      </c>
      <c r="Q22" s="70" t="str">
        <f t="shared" si="2"/>
        <v/>
      </c>
      <c r="R22" s="71" t="str">
        <f t="shared" si="10"/>
        <v/>
      </c>
      <c r="S22" s="71" t="str">
        <f t="shared" si="3"/>
        <v/>
      </c>
      <c r="T22" s="71" t="str">
        <f t="shared" si="4"/>
        <v/>
      </c>
      <c r="U22" s="71" t="str">
        <f t="shared" si="5"/>
        <v/>
      </c>
      <c r="V22" s="71" t="str">
        <f t="shared" si="6"/>
        <v/>
      </c>
      <c r="W22" s="71" t="str">
        <f t="shared" si="11"/>
        <v/>
      </c>
      <c r="X22" s="71" t="str">
        <f t="shared" si="13"/>
        <v/>
      </c>
      <c r="Y22" s="85">
        <f t="shared" si="12"/>
        <v>45583</v>
      </c>
      <c r="Z22" s="41" t="str">
        <f t="shared" si="14"/>
        <v/>
      </c>
      <c r="AA22" s="42"/>
      <c r="AE22" s="135" t="str">
        <f>初期条件設定表!U16</f>
        <v xml:space="preserve"> </v>
      </c>
      <c r="AF22" s="164" t="str">
        <f>初期条件設定表!V16</f>
        <v>K</v>
      </c>
    </row>
    <row r="23" spans="1:32" ht="45.9" customHeight="1">
      <c r="A23" s="85">
        <f t="shared" si="7"/>
        <v>45586</v>
      </c>
      <c r="B23" s="98" t="s">
        <v>30</v>
      </c>
      <c r="C23" s="86" t="s">
        <v>3</v>
      </c>
      <c r="D23" s="101" t="s">
        <v>30</v>
      </c>
      <c r="E23" s="87" t="str">
        <f t="shared" si="15"/>
        <v/>
      </c>
      <c r="F23" s="88" t="s">
        <v>28</v>
      </c>
      <c r="G23" s="89" t="str">
        <f t="shared" si="16"/>
        <v/>
      </c>
      <c r="H23" s="136" t="s">
        <v>29</v>
      </c>
      <c r="I23" s="138" t="str">
        <f t="shared" si="8"/>
        <v/>
      </c>
      <c r="J23" s="141"/>
      <c r="K23" s="90" t="str">
        <f t="shared" si="9"/>
        <v/>
      </c>
      <c r="L23" s="157" t="s">
        <v>0</v>
      </c>
      <c r="M23" s="160"/>
      <c r="N23" s="161"/>
      <c r="O23" s="69" t="str">
        <f t="shared" si="0"/>
        <v/>
      </c>
      <c r="P23" s="69" t="str">
        <f t="shared" si="1"/>
        <v/>
      </c>
      <c r="Q23" s="70" t="str">
        <f t="shared" si="2"/>
        <v/>
      </c>
      <c r="R23" s="71" t="str">
        <f t="shared" si="10"/>
        <v/>
      </c>
      <c r="S23" s="71" t="str">
        <f t="shared" si="3"/>
        <v/>
      </c>
      <c r="T23" s="71" t="str">
        <f t="shared" si="4"/>
        <v/>
      </c>
      <c r="U23" s="71" t="str">
        <f t="shared" si="5"/>
        <v/>
      </c>
      <c r="V23" s="71" t="str">
        <f t="shared" si="6"/>
        <v/>
      </c>
      <c r="W23" s="71" t="str">
        <f t="shared" si="11"/>
        <v/>
      </c>
      <c r="X23" s="71" t="str">
        <f t="shared" si="13"/>
        <v/>
      </c>
      <c r="Y23" s="85">
        <f t="shared" si="12"/>
        <v>45586</v>
      </c>
      <c r="Z23" s="41" t="str">
        <f t="shared" si="14"/>
        <v/>
      </c>
      <c r="AA23" s="42"/>
      <c r="AE23" s="135" t="str">
        <f>初期条件設定表!U17</f>
        <v xml:space="preserve"> </v>
      </c>
      <c r="AF23" s="164" t="str">
        <f>初期条件設定表!V17</f>
        <v>L</v>
      </c>
    </row>
    <row r="24" spans="1:32" ht="45.9" customHeight="1">
      <c r="A24" s="85">
        <f t="shared" si="7"/>
        <v>45587</v>
      </c>
      <c r="B24" s="98" t="s">
        <v>30</v>
      </c>
      <c r="C24" s="86" t="s">
        <v>3</v>
      </c>
      <c r="D24" s="101" t="s">
        <v>30</v>
      </c>
      <c r="E24" s="87" t="str">
        <f t="shared" si="15"/>
        <v/>
      </c>
      <c r="F24" s="88" t="s">
        <v>28</v>
      </c>
      <c r="G24" s="89" t="str">
        <f t="shared" si="16"/>
        <v/>
      </c>
      <c r="H24" s="136" t="s">
        <v>29</v>
      </c>
      <c r="I24" s="138" t="str">
        <f t="shared" si="8"/>
        <v/>
      </c>
      <c r="J24" s="141"/>
      <c r="K24" s="90" t="str">
        <f t="shared" si="9"/>
        <v/>
      </c>
      <c r="L24" s="157" t="s">
        <v>0</v>
      </c>
      <c r="M24" s="160"/>
      <c r="N24" s="161"/>
      <c r="O24" s="69" t="str">
        <f t="shared" si="0"/>
        <v/>
      </c>
      <c r="P24" s="69" t="str">
        <f t="shared" si="1"/>
        <v/>
      </c>
      <c r="Q24" s="70" t="str">
        <f t="shared" si="2"/>
        <v/>
      </c>
      <c r="R24" s="71" t="str">
        <f t="shared" si="10"/>
        <v/>
      </c>
      <c r="S24" s="71" t="str">
        <f t="shared" si="3"/>
        <v/>
      </c>
      <c r="T24" s="71" t="str">
        <f t="shared" si="4"/>
        <v/>
      </c>
      <c r="U24" s="71" t="str">
        <f t="shared" si="5"/>
        <v/>
      </c>
      <c r="V24" s="71" t="str">
        <f t="shared" si="6"/>
        <v/>
      </c>
      <c r="W24" s="71" t="str">
        <f t="shared" si="11"/>
        <v/>
      </c>
      <c r="X24" s="71" t="str">
        <f t="shared" si="13"/>
        <v/>
      </c>
      <c r="Y24" s="85">
        <f t="shared" si="12"/>
        <v>45587</v>
      </c>
      <c r="Z24" s="41" t="str">
        <f t="shared" si="14"/>
        <v/>
      </c>
      <c r="AA24" s="42"/>
      <c r="AE24" s="135" t="str">
        <f>初期条件設定表!U18</f>
        <v xml:space="preserve"> </v>
      </c>
      <c r="AF24" s="164" t="str">
        <f>初期条件設定表!V18</f>
        <v>M</v>
      </c>
    </row>
    <row r="25" spans="1:32" ht="45.9" customHeight="1">
      <c r="A25" s="85">
        <f t="shared" si="7"/>
        <v>45588</v>
      </c>
      <c r="B25" s="98" t="s">
        <v>30</v>
      </c>
      <c r="C25" s="86" t="s">
        <v>3</v>
      </c>
      <c r="D25" s="101" t="s">
        <v>30</v>
      </c>
      <c r="E25" s="87" t="str">
        <f t="shared" si="15"/>
        <v/>
      </c>
      <c r="F25" s="88" t="s">
        <v>28</v>
      </c>
      <c r="G25" s="89" t="str">
        <f t="shared" si="16"/>
        <v/>
      </c>
      <c r="H25" s="136" t="s">
        <v>29</v>
      </c>
      <c r="I25" s="138" t="str">
        <f t="shared" si="8"/>
        <v/>
      </c>
      <c r="J25" s="141"/>
      <c r="K25" s="90" t="str">
        <f t="shared" si="9"/>
        <v/>
      </c>
      <c r="L25" s="157" t="s">
        <v>0</v>
      </c>
      <c r="M25" s="160"/>
      <c r="N25" s="161"/>
      <c r="O25" s="69" t="str">
        <f t="shared" si="0"/>
        <v/>
      </c>
      <c r="P25" s="69" t="str">
        <f t="shared" si="1"/>
        <v/>
      </c>
      <c r="Q25" s="70" t="str">
        <f t="shared" si="2"/>
        <v/>
      </c>
      <c r="R25" s="71" t="str">
        <f t="shared" si="10"/>
        <v/>
      </c>
      <c r="S25" s="71" t="str">
        <f t="shared" si="3"/>
        <v/>
      </c>
      <c r="T25" s="71" t="str">
        <f t="shared" si="4"/>
        <v/>
      </c>
      <c r="U25" s="71" t="str">
        <f t="shared" si="5"/>
        <v/>
      </c>
      <c r="V25" s="71" t="str">
        <f t="shared" si="6"/>
        <v/>
      </c>
      <c r="W25" s="71" t="str">
        <f t="shared" si="11"/>
        <v/>
      </c>
      <c r="X25" s="71" t="str">
        <f t="shared" si="13"/>
        <v/>
      </c>
      <c r="Y25" s="85">
        <f t="shared" si="12"/>
        <v>45588</v>
      </c>
      <c r="Z25" s="41" t="str">
        <f t="shared" si="14"/>
        <v/>
      </c>
      <c r="AA25" s="42"/>
      <c r="AE25" s="135" t="str">
        <f>初期条件設定表!U19</f>
        <v xml:space="preserve"> </v>
      </c>
      <c r="AF25" s="164" t="str">
        <f>初期条件設定表!V19</f>
        <v>N</v>
      </c>
    </row>
    <row r="26" spans="1:32" ht="45.9" customHeight="1">
      <c r="A26" s="85">
        <f t="shared" si="7"/>
        <v>45589</v>
      </c>
      <c r="B26" s="98" t="s">
        <v>30</v>
      </c>
      <c r="C26" s="86" t="s">
        <v>3</v>
      </c>
      <c r="D26" s="101" t="s">
        <v>30</v>
      </c>
      <c r="E26" s="87" t="str">
        <f t="shared" si="15"/>
        <v/>
      </c>
      <c r="F26" s="88" t="s">
        <v>28</v>
      </c>
      <c r="G26" s="89" t="str">
        <f t="shared" si="16"/>
        <v/>
      </c>
      <c r="H26" s="136" t="s">
        <v>29</v>
      </c>
      <c r="I26" s="138" t="str">
        <f t="shared" si="8"/>
        <v/>
      </c>
      <c r="J26" s="141"/>
      <c r="K26" s="90" t="str">
        <f t="shared" si="9"/>
        <v/>
      </c>
      <c r="L26" s="157" t="s">
        <v>0</v>
      </c>
      <c r="M26" s="160"/>
      <c r="N26" s="161"/>
      <c r="O26" s="69" t="str">
        <f t="shared" si="0"/>
        <v/>
      </c>
      <c r="P26" s="69" t="str">
        <f t="shared" si="1"/>
        <v/>
      </c>
      <c r="Q26" s="70" t="str">
        <f t="shared" si="2"/>
        <v/>
      </c>
      <c r="R26" s="71" t="str">
        <f t="shared" si="10"/>
        <v/>
      </c>
      <c r="S26" s="71" t="str">
        <f t="shared" si="3"/>
        <v/>
      </c>
      <c r="T26" s="71" t="str">
        <f t="shared" si="4"/>
        <v/>
      </c>
      <c r="U26" s="71" t="str">
        <f t="shared" si="5"/>
        <v/>
      </c>
      <c r="V26" s="71" t="str">
        <f t="shared" si="6"/>
        <v/>
      </c>
      <c r="W26" s="71" t="str">
        <f t="shared" si="11"/>
        <v/>
      </c>
      <c r="X26" s="71" t="str">
        <f t="shared" si="13"/>
        <v/>
      </c>
      <c r="Y26" s="85">
        <f t="shared" si="12"/>
        <v>45589</v>
      </c>
      <c r="Z26" s="41" t="str">
        <f t="shared" si="14"/>
        <v/>
      </c>
      <c r="AA26" s="42"/>
      <c r="AE26" s="135" t="str">
        <f>初期条件設定表!U20</f>
        <v xml:space="preserve"> </v>
      </c>
      <c r="AF26" s="164" t="str">
        <f>初期条件設定表!V20</f>
        <v>O</v>
      </c>
    </row>
    <row r="27" spans="1:32" ht="45.9" customHeight="1">
      <c r="A27" s="85">
        <f t="shared" si="7"/>
        <v>45590</v>
      </c>
      <c r="B27" s="98" t="s">
        <v>30</v>
      </c>
      <c r="C27" s="86" t="s">
        <v>3</v>
      </c>
      <c r="D27" s="101" t="s">
        <v>30</v>
      </c>
      <c r="E27" s="87" t="str">
        <f t="shared" si="15"/>
        <v/>
      </c>
      <c r="F27" s="88" t="s">
        <v>28</v>
      </c>
      <c r="G27" s="89" t="str">
        <f t="shared" si="16"/>
        <v/>
      </c>
      <c r="H27" s="136" t="s">
        <v>29</v>
      </c>
      <c r="I27" s="138" t="str">
        <f t="shared" si="8"/>
        <v/>
      </c>
      <c r="J27" s="141"/>
      <c r="K27" s="90" t="str">
        <f t="shared" si="9"/>
        <v/>
      </c>
      <c r="L27" s="157" t="s">
        <v>0</v>
      </c>
      <c r="M27" s="160"/>
      <c r="N27" s="161"/>
      <c r="O27" s="69" t="str">
        <f t="shared" si="0"/>
        <v/>
      </c>
      <c r="P27" s="69" t="str">
        <f t="shared" si="1"/>
        <v/>
      </c>
      <c r="Q27" s="70" t="str">
        <f t="shared" si="2"/>
        <v/>
      </c>
      <c r="R27" s="71" t="str">
        <f t="shared" si="10"/>
        <v/>
      </c>
      <c r="S27" s="71" t="str">
        <f t="shared" si="3"/>
        <v/>
      </c>
      <c r="T27" s="71" t="str">
        <f t="shared" si="4"/>
        <v/>
      </c>
      <c r="U27" s="71" t="str">
        <f t="shared" si="5"/>
        <v/>
      </c>
      <c r="V27" s="71" t="str">
        <f t="shared" si="6"/>
        <v/>
      </c>
      <c r="W27" s="71" t="str">
        <f t="shared" si="11"/>
        <v/>
      </c>
      <c r="X27" s="71" t="str">
        <f t="shared" si="13"/>
        <v/>
      </c>
      <c r="Y27" s="85">
        <f t="shared" si="12"/>
        <v>45590</v>
      </c>
      <c r="Z27" s="41" t="str">
        <f t="shared" si="14"/>
        <v/>
      </c>
      <c r="AA27" s="42"/>
      <c r="AE27" s="135" t="str">
        <f>初期条件設定表!U21</f>
        <v xml:space="preserve"> </v>
      </c>
      <c r="AF27" s="164" t="str">
        <f>初期条件設定表!V21</f>
        <v>P</v>
      </c>
    </row>
    <row r="28" spans="1:32" ht="45.9" customHeight="1">
      <c r="A28" s="85">
        <f t="shared" si="7"/>
        <v>45593</v>
      </c>
      <c r="B28" s="98" t="s">
        <v>30</v>
      </c>
      <c r="C28" s="86" t="s">
        <v>3</v>
      </c>
      <c r="D28" s="101" t="s">
        <v>30</v>
      </c>
      <c r="E28" s="87" t="str">
        <f t="shared" si="15"/>
        <v/>
      </c>
      <c r="F28" s="88" t="s">
        <v>28</v>
      </c>
      <c r="G28" s="89" t="str">
        <f t="shared" si="16"/>
        <v/>
      </c>
      <c r="H28" s="136" t="s">
        <v>29</v>
      </c>
      <c r="I28" s="138" t="str">
        <f t="shared" si="8"/>
        <v/>
      </c>
      <c r="J28" s="141"/>
      <c r="K28" s="90" t="str">
        <f t="shared" si="9"/>
        <v/>
      </c>
      <c r="L28" s="157" t="s">
        <v>0</v>
      </c>
      <c r="M28" s="160"/>
      <c r="N28" s="161"/>
      <c r="O28" s="69" t="str">
        <f t="shared" si="0"/>
        <v/>
      </c>
      <c r="P28" s="69" t="str">
        <f t="shared" si="1"/>
        <v/>
      </c>
      <c r="Q28" s="70" t="str">
        <f t="shared" si="2"/>
        <v/>
      </c>
      <c r="R28" s="71" t="str">
        <f t="shared" si="10"/>
        <v/>
      </c>
      <c r="S28" s="71" t="str">
        <f t="shared" si="3"/>
        <v/>
      </c>
      <c r="T28" s="71" t="str">
        <f t="shared" si="4"/>
        <v/>
      </c>
      <c r="U28" s="71" t="str">
        <f t="shared" si="5"/>
        <v/>
      </c>
      <c r="V28" s="71" t="str">
        <f t="shared" si="6"/>
        <v/>
      </c>
      <c r="W28" s="71" t="str">
        <f t="shared" si="11"/>
        <v/>
      </c>
      <c r="X28" s="71" t="str">
        <f t="shared" si="13"/>
        <v/>
      </c>
      <c r="Y28" s="85">
        <f t="shared" si="12"/>
        <v>45593</v>
      </c>
      <c r="Z28" s="41" t="str">
        <f t="shared" si="14"/>
        <v/>
      </c>
      <c r="AA28" s="42"/>
      <c r="AE28" s="135" t="str">
        <f>初期条件設定表!U22</f>
        <v xml:space="preserve"> </v>
      </c>
      <c r="AF28" s="164" t="str">
        <f>初期条件設定表!V22</f>
        <v>Q</v>
      </c>
    </row>
    <row r="29" spans="1:32" ht="45.9" customHeight="1">
      <c r="A29" s="85">
        <f t="shared" si="7"/>
        <v>45594</v>
      </c>
      <c r="B29" s="98" t="s">
        <v>30</v>
      </c>
      <c r="C29" s="86" t="s">
        <v>3</v>
      </c>
      <c r="D29" s="101" t="s">
        <v>30</v>
      </c>
      <c r="E29" s="87" t="str">
        <f t="shared" si="15"/>
        <v/>
      </c>
      <c r="F29" s="88" t="s">
        <v>28</v>
      </c>
      <c r="G29" s="89" t="str">
        <f t="shared" si="16"/>
        <v/>
      </c>
      <c r="H29" s="136" t="s">
        <v>29</v>
      </c>
      <c r="I29" s="138" t="str">
        <f t="shared" si="8"/>
        <v/>
      </c>
      <c r="J29" s="141"/>
      <c r="K29" s="90" t="str">
        <f t="shared" si="9"/>
        <v/>
      </c>
      <c r="L29" s="157" t="s">
        <v>0</v>
      </c>
      <c r="M29" s="160"/>
      <c r="N29" s="161"/>
      <c r="O29" s="69" t="str">
        <f t="shared" si="0"/>
        <v/>
      </c>
      <c r="P29" s="69" t="str">
        <f t="shared" si="1"/>
        <v/>
      </c>
      <c r="Q29" s="70" t="str">
        <f t="shared" si="2"/>
        <v/>
      </c>
      <c r="R29" s="71" t="str">
        <f t="shared" si="10"/>
        <v/>
      </c>
      <c r="S29" s="71" t="str">
        <f t="shared" si="3"/>
        <v/>
      </c>
      <c r="T29" s="71" t="str">
        <f t="shared" si="4"/>
        <v/>
      </c>
      <c r="U29" s="71" t="str">
        <f t="shared" si="5"/>
        <v/>
      </c>
      <c r="V29" s="71" t="str">
        <f t="shared" si="6"/>
        <v/>
      </c>
      <c r="W29" s="71" t="str">
        <f t="shared" si="11"/>
        <v/>
      </c>
      <c r="X29" s="71" t="str">
        <f t="shared" si="13"/>
        <v/>
      </c>
      <c r="Y29" s="85">
        <f t="shared" si="12"/>
        <v>45594</v>
      </c>
      <c r="Z29" s="41" t="str">
        <f t="shared" si="14"/>
        <v/>
      </c>
      <c r="AA29" s="42"/>
      <c r="AE29" s="135" t="str">
        <f>初期条件設定表!U23</f>
        <v xml:space="preserve"> </v>
      </c>
      <c r="AF29" s="164" t="str">
        <f>初期条件設定表!V23</f>
        <v>R</v>
      </c>
    </row>
    <row r="30" spans="1:32" ht="45.9" customHeight="1">
      <c r="A30" s="85">
        <f t="shared" si="7"/>
        <v>45595</v>
      </c>
      <c r="B30" s="98" t="s">
        <v>30</v>
      </c>
      <c r="C30" s="86" t="s">
        <v>3</v>
      </c>
      <c r="D30" s="101" t="s">
        <v>30</v>
      </c>
      <c r="E30" s="87" t="str">
        <f t="shared" si="15"/>
        <v/>
      </c>
      <c r="F30" s="88" t="s">
        <v>28</v>
      </c>
      <c r="G30" s="89" t="str">
        <f t="shared" si="16"/>
        <v/>
      </c>
      <c r="H30" s="136" t="s">
        <v>29</v>
      </c>
      <c r="I30" s="138" t="str">
        <f t="shared" si="8"/>
        <v/>
      </c>
      <c r="J30" s="141"/>
      <c r="K30" s="90" t="str">
        <f t="shared" si="9"/>
        <v/>
      </c>
      <c r="L30" s="157" t="s">
        <v>0</v>
      </c>
      <c r="M30" s="160"/>
      <c r="N30" s="161"/>
      <c r="O30" s="69" t="str">
        <f t="shared" si="0"/>
        <v/>
      </c>
      <c r="P30" s="69" t="str">
        <f t="shared" si="1"/>
        <v/>
      </c>
      <c r="Q30" s="70" t="str">
        <f t="shared" si="2"/>
        <v/>
      </c>
      <c r="R30" s="71" t="str">
        <f t="shared" si="10"/>
        <v/>
      </c>
      <c r="S30" s="71" t="str">
        <f t="shared" si="3"/>
        <v/>
      </c>
      <c r="T30" s="71" t="str">
        <f t="shared" si="4"/>
        <v/>
      </c>
      <c r="U30" s="71" t="str">
        <f t="shared" si="5"/>
        <v/>
      </c>
      <c r="V30" s="71" t="str">
        <f t="shared" si="6"/>
        <v/>
      </c>
      <c r="W30" s="71" t="str">
        <f t="shared" si="11"/>
        <v/>
      </c>
      <c r="X30" s="71" t="str">
        <f t="shared" si="13"/>
        <v/>
      </c>
      <c r="Y30" s="85">
        <f t="shared" si="12"/>
        <v>45595</v>
      </c>
      <c r="Z30" s="41" t="str">
        <f t="shared" si="14"/>
        <v/>
      </c>
      <c r="AA30" s="42"/>
      <c r="AE30" s="135" t="str">
        <f>初期条件設定表!U24</f>
        <v xml:space="preserve"> </v>
      </c>
      <c r="AF30" s="164" t="str">
        <f>初期条件設定表!V24</f>
        <v>S</v>
      </c>
    </row>
    <row r="31" spans="1:32" ht="45.9" customHeight="1">
      <c r="A31" s="85">
        <f t="shared" si="7"/>
        <v>45596</v>
      </c>
      <c r="B31" s="99" t="s">
        <v>30</v>
      </c>
      <c r="C31" s="91" t="s">
        <v>3</v>
      </c>
      <c r="D31" s="102" t="s">
        <v>30</v>
      </c>
      <c r="E31" s="87" t="str">
        <f t="shared" si="15"/>
        <v/>
      </c>
      <c r="F31" s="88" t="s">
        <v>28</v>
      </c>
      <c r="G31" s="89" t="str">
        <f t="shared" si="16"/>
        <v/>
      </c>
      <c r="H31" s="136" t="s">
        <v>29</v>
      </c>
      <c r="I31" s="138" t="str">
        <f t="shared" si="8"/>
        <v/>
      </c>
      <c r="J31" s="141"/>
      <c r="K31" s="90" t="str">
        <f t="shared" si="9"/>
        <v/>
      </c>
      <c r="L31" s="157" t="s">
        <v>0</v>
      </c>
      <c r="M31" s="160"/>
      <c r="N31" s="161"/>
      <c r="O31" s="69" t="str">
        <f t="shared" si="0"/>
        <v/>
      </c>
      <c r="P31" s="69" t="str">
        <f t="shared" si="1"/>
        <v/>
      </c>
      <c r="Q31" s="70" t="str">
        <f t="shared" si="2"/>
        <v/>
      </c>
      <c r="R31" s="71" t="str">
        <f t="shared" si="10"/>
        <v/>
      </c>
      <c r="S31" s="71" t="str">
        <f t="shared" si="3"/>
        <v/>
      </c>
      <c r="T31" s="71" t="str">
        <f t="shared" si="4"/>
        <v/>
      </c>
      <c r="U31" s="71" t="str">
        <f t="shared" si="5"/>
        <v/>
      </c>
      <c r="V31" s="71" t="str">
        <f t="shared" si="6"/>
        <v/>
      </c>
      <c r="W31" s="71" t="str">
        <f t="shared" si="11"/>
        <v/>
      </c>
      <c r="X31" s="71" t="str">
        <f t="shared" si="13"/>
        <v/>
      </c>
      <c r="Y31" s="85">
        <f t="shared" si="12"/>
        <v>45596</v>
      </c>
      <c r="Z31" s="41" t="str">
        <f t="shared" si="14"/>
        <v/>
      </c>
      <c r="AA31" s="42"/>
      <c r="AE31" s="135" t="str">
        <f>初期条件設定表!U25</f>
        <v xml:space="preserve"> </v>
      </c>
      <c r="AF31" s="164" t="str">
        <f>初期条件設定表!V25</f>
        <v>T</v>
      </c>
    </row>
    <row r="32" spans="1:32" ht="45.9" customHeight="1" thickBot="1">
      <c r="A32" s="85" t="str">
        <f t="shared" si="7"/>
        <v/>
      </c>
      <c r="B32" s="98" t="s">
        <v>30</v>
      </c>
      <c r="C32" s="86" t="s">
        <v>3</v>
      </c>
      <c r="D32" s="101" t="s">
        <v>30</v>
      </c>
      <c r="E32" s="87" t="str">
        <f t="shared" si="15"/>
        <v/>
      </c>
      <c r="F32" s="88" t="s">
        <v>28</v>
      </c>
      <c r="G32" s="89" t="str">
        <f t="shared" si="16"/>
        <v/>
      </c>
      <c r="H32" s="136" t="s">
        <v>29</v>
      </c>
      <c r="I32" s="138" t="str">
        <f t="shared" si="8"/>
        <v/>
      </c>
      <c r="J32" s="141"/>
      <c r="K32" s="90" t="str">
        <f t="shared" si="9"/>
        <v/>
      </c>
      <c r="L32" s="157" t="s">
        <v>0</v>
      </c>
      <c r="M32" s="160"/>
      <c r="N32" s="166"/>
      <c r="O32" s="69" t="str">
        <f t="shared" si="0"/>
        <v/>
      </c>
      <c r="P32" s="69" t="str">
        <f t="shared" si="1"/>
        <v/>
      </c>
      <c r="Q32" s="70" t="str">
        <f t="shared" si="2"/>
        <v/>
      </c>
      <c r="R32" s="71" t="str">
        <f t="shared" si="10"/>
        <v/>
      </c>
      <c r="S32" s="71" t="str">
        <f t="shared" si="3"/>
        <v/>
      </c>
      <c r="T32" s="71" t="str">
        <f t="shared" si="4"/>
        <v/>
      </c>
      <c r="U32" s="71" t="str">
        <f t="shared" si="5"/>
        <v/>
      </c>
      <c r="V32" s="71" t="str">
        <f t="shared" si="6"/>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7"/>
        <v/>
      </c>
      <c r="B33" s="98" t="s">
        <v>30</v>
      </c>
      <c r="C33" s="86" t="s">
        <v>3</v>
      </c>
      <c r="D33" s="101" t="s">
        <v>30</v>
      </c>
      <c r="E33" s="87" t="str">
        <f t="shared" si="15"/>
        <v/>
      </c>
      <c r="F33" s="88" t="s">
        <v>28</v>
      </c>
      <c r="G33" s="89" t="str">
        <f t="shared" si="16"/>
        <v/>
      </c>
      <c r="H33" s="136" t="s">
        <v>29</v>
      </c>
      <c r="I33" s="138" t="str">
        <f t="shared" si="8"/>
        <v/>
      </c>
      <c r="J33" s="141"/>
      <c r="K33" s="90" t="str">
        <f t="shared" si="9"/>
        <v/>
      </c>
      <c r="L33" s="80" t="s">
        <v>0</v>
      </c>
      <c r="M33" s="167"/>
      <c r="N33" s="168"/>
      <c r="O33" s="69" t="str">
        <f t="shared" si="0"/>
        <v/>
      </c>
      <c r="P33" s="69" t="str">
        <f t="shared" si="1"/>
        <v/>
      </c>
      <c r="Q33" s="70" t="str">
        <f t="shared" si="2"/>
        <v/>
      </c>
      <c r="R33" s="71" t="str">
        <f t="shared" si="10"/>
        <v/>
      </c>
      <c r="S33" s="71" t="str">
        <f t="shared" si="3"/>
        <v/>
      </c>
      <c r="T33" s="71" t="str">
        <f t="shared" si="4"/>
        <v/>
      </c>
      <c r="U33" s="71" t="str">
        <f t="shared" si="5"/>
        <v/>
      </c>
      <c r="V33" s="71" t="str">
        <f t="shared" si="6"/>
        <v/>
      </c>
      <c r="W33" s="71" t="str">
        <f t="shared" si="11"/>
        <v/>
      </c>
      <c r="X33" s="71" t="str">
        <f t="shared" si="13"/>
        <v/>
      </c>
      <c r="Y33" s="85" t="str">
        <f t="shared" si="12"/>
        <v/>
      </c>
      <c r="Z33" s="41" t="str">
        <f t="shared" si="14"/>
        <v/>
      </c>
      <c r="AA33" s="42"/>
    </row>
    <row r="34" spans="1:27" ht="45.9" hidden="1" customHeight="1">
      <c r="A34" s="85" t="str">
        <f t="shared" si="7"/>
        <v/>
      </c>
      <c r="B34" s="98" t="s">
        <v>30</v>
      </c>
      <c r="C34" s="86" t="s">
        <v>3</v>
      </c>
      <c r="D34" s="101" t="s">
        <v>30</v>
      </c>
      <c r="E34" s="87" t="str">
        <f t="shared" si="15"/>
        <v/>
      </c>
      <c r="F34" s="88" t="s">
        <v>28</v>
      </c>
      <c r="G34" s="89" t="str">
        <f t="shared" si="16"/>
        <v/>
      </c>
      <c r="H34" s="136" t="s">
        <v>29</v>
      </c>
      <c r="I34" s="138" t="str">
        <f t="shared" si="8"/>
        <v/>
      </c>
      <c r="J34" s="141"/>
      <c r="K34" s="90" t="str">
        <f t="shared" si="9"/>
        <v/>
      </c>
      <c r="L34" s="80" t="s">
        <v>0</v>
      </c>
      <c r="M34" s="169"/>
      <c r="N34" s="170"/>
      <c r="O34" s="69" t="str">
        <f t="shared" si="0"/>
        <v/>
      </c>
      <c r="P34" s="69" t="str">
        <f t="shared" si="1"/>
        <v/>
      </c>
      <c r="Q34" s="70" t="str">
        <f t="shared" si="2"/>
        <v/>
      </c>
      <c r="R34" s="71" t="str">
        <f t="shared" si="10"/>
        <v/>
      </c>
      <c r="S34" s="71" t="str">
        <f t="shared" si="3"/>
        <v/>
      </c>
      <c r="T34" s="71" t="str">
        <f t="shared" si="4"/>
        <v/>
      </c>
      <c r="U34" s="71" t="str">
        <f t="shared" si="5"/>
        <v/>
      </c>
      <c r="V34" s="71" t="str">
        <f t="shared" si="6"/>
        <v/>
      </c>
      <c r="W34" s="71" t="str">
        <f t="shared" ref="W34:W35" si="17">IF(OR(DBCS($B34)="：",$B34="",DBCS($D34)="：",$D34=""),"",SUM(R34:V34))</f>
        <v/>
      </c>
      <c r="X34" s="71" t="str">
        <f t="shared" si="13"/>
        <v/>
      </c>
      <c r="Y34" s="85" t="str">
        <f t="shared" si="12"/>
        <v/>
      </c>
      <c r="Z34" s="41"/>
      <c r="AA34" s="42"/>
    </row>
    <row r="35" spans="1:27" ht="45.9" hidden="1" customHeight="1" thickBot="1">
      <c r="A35" s="92" t="str">
        <f t="shared" si="7"/>
        <v/>
      </c>
      <c r="B35" s="100" t="s">
        <v>60</v>
      </c>
      <c r="C35" s="93" t="s">
        <v>24</v>
      </c>
      <c r="D35" s="103" t="s">
        <v>60</v>
      </c>
      <c r="E35" s="94" t="str">
        <f t="shared" si="15"/>
        <v/>
      </c>
      <c r="F35" s="95" t="s">
        <v>64</v>
      </c>
      <c r="G35" s="96" t="str">
        <f t="shared" si="16"/>
        <v/>
      </c>
      <c r="H35" s="137" t="s">
        <v>83</v>
      </c>
      <c r="I35" s="139" t="str">
        <f t="shared" si="8"/>
        <v/>
      </c>
      <c r="J35" s="142"/>
      <c r="K35" s="97" t="str">
        <f t="shared" si="9"/>
        <v/>
      </c>
      <c r="L35" s="81" t="s">
        <v>84</v>
      </c>
      <c r="M35" s="169"/>
      <c r="N35" s="170"/>
      <c r="O35" s="69" t="str">
        <f t="shared" si="0"/>
        <v/>
      </c>
      <c r="P35" s="69" t="str">
        <f t="shared" si="1"/>
        <v/>
      </c>
      <c r="Q35" s="70" t="str">
        <f t="shared" si="2"/>
        <v/>
      </c>
      <c r="R35" s="71" t="str">
        <f t="shared" si="10"/>
        <v/>
      </c>
      <c r="S35" s="71" t="str">
        <f t="shared" si="3"/>
        <v/>
      </c>
      <c r="T35" s="71" t="str">
        <f t="shared" si="4"/>
        <v/>
      </c>
      <c r="U35" s="71" t="str">
        <f t="shared" si="5"/>
        <v/>
      </c>
      <c r="V35" s="71" t="str">
        <f t="shared" si="6"/>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83" t="s">
        <v>0</v>
      </c>
      <c r="M36" s="331"/>
      <c r="N36" s="332"/>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A7:A8"/>
    <mergeCell ref="B7:D8"/>
    <mergeCell ref="E7:H8"/>
    <mergeCell ref="M7:N7"/>
    <mergeCell ref="B3:D3"/>
    <mergeCell ref="B4:D4"/>
    <mergeCell ref="B5:D5"/>
    <mergeCell ref="I7:I8"/>
    <mergeCell ref="J7:J8"/>
    <mergeCell ref="K7:L8"/>
    <mergeCell ref="E3:N5"/>
    <mergeCell ref="J6:N6"/>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P51"/>
  <sheetViews>
    <sheetView zoomScale="70" zoomScaleNormal="70" workbookViewId="0">
      <selection activeCell="B9" sqref="B9"/>
    </sheetView>
  </sheetViews>
  <sheetFormatPr defaultColWidth="11.33203125" defaultRowHeight="13.2"/>
  <cols>
    <col min="1" max="1" width="19.1093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8.55468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（2024年12月支払分）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従事者別直接人件費集計表（前期）'!A10</f>
        <v>2024</v>
      </c>
      <c r="AK1" s="56"/>
      <c r="AL1" s="56"/>
      <c r="AM1" s="59" t="s">
        <v>41</v>
      </c>
      <c r="AN1" s="61" t="str">
        <f ca="1">RIGHT(CELL("filename",A1),LEN(CELL("filename",A1))-FIND("]",CELL("filename",A1)))</f>
        <v>2024年11月作業分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従事者別直接人件費集計表（前期）'!D10</f>
        <v>11</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45597</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45626</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51" t="s">
        <v>7</v>
      </c>
      <c r="B7" s="315" t="s">
        <v>6</v>
      </c>
      <c r="C7" s="315"/>
      <c r="D7" s="315"/>
      <c r="E7" s="317" t="s">
        <v>5</v>
      </c>
      <c r="F7" s="318"/>
      <c r="G7" s="318"/>
      <c r="H7" s="319"/>
      <c r="I7" s="325" t="s">
        <v>106</v>
      </c>
      <c r="J7" s="325" t="s">
        <v>105</v>
      </c>
      <c r="K7" s="317" t="s">
        <v>4</v>
      </c>
      <c r="L7" s="319"/>
      <c r="M7" s="353" t="s">
        <v>115</v>
      </c>
      <c r="N7" s="329"/>
      <c r="O7" s="355"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従事者別直接人件費集計表（前期）'!A10,'入力用 従事者別直接人件費集計表（前期）'!A11)</f>
        <v>2024</v>
      </c>
    </row>
    <row r="8" spans="1:42" s="106" customFormat="1" ht="24" customHeight="1" thickBot="1">
      <c r="A8" s="352"/>
      <c r="B8" s="316"/>
      <c r="C8" s="316"/>
      <c r="D8" s="316"/>
      <c r="E8" s="320"/>
      <c r="F8" s="321"/>
      <c r="G8" s="321"/>
      <c r="H8" s="322"/>
      <c r="I8" s="326"/>
      <c r="J8" s="326"/>
      <c r="K8" s="323"/>
      <c r="L8" s="324"/>
      <c r="M8" s="176" t="s">
        <v>116</v>
      </c>
      <c r="N8" s="156" t="s">
        <v>131</v>
      </c>
      <c r="O8" s="355"/>
      <c r="P8" s="333"/>
      <c r="Q8" s="333"/>
      <c r="R8" s="333"/>
      <c r="S8" s="333"/>
      <c r="T8" s="333"/>
      <c r="U8" s="333"/>
      <c r="V8" s="333"/>
      <c r="W8" s="330"/>
      <c r="X8" s="154"/>
      <c r="Y8" s="154"/>
      <c r="AI8" s="106" t="s">
        <v>109</v>
      </c>
      <c r="AJ8" s="107">
        <f>IF(初期条件設定表!C26="当月",'入力用 従事者別直接人件費集計表（前期）'!D10,'入力用 従事者別直接人件費集計表（前期）'!D11)</f>
        <v>12</v>
      </c>
    </row>
    <row r="9" spans="1:42" ht="45.9" customHeight="1">
      <c r="A9" s="85">
        <f>Y9</f>
        <v>45597</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45597</v>
      </c>
      <c r="AA9" s="42"/>
    </row>
    <row r="10" spans="1:42" ht="45.9" customHeight="1">
      <c r="A10" s="85">
        <f t="shared" ref="A10:A35" si="8">Y10</f>
        <v>45600</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45600</v>
      </c>
      <c r="AA10" s="42"/>
      <c r="AE10" s="162" t="s">
        <v>117</v>
      </c>
      <c r="AF10" s="162" t="s">
        <v>147</v>
      </c>
    </row>
    <row r="11" spans="1:42" ht="45.9" customHeight="1">
      <c r="A11" s="85">
        <f t="shared" si="8"/>
        <v>45601</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45601</v>
      </c>
      <c r="AA11" s="42"/>
      <c r="AE11" s="135" t="str">
        <f>初期条件設定表!U5</f>
        <v>　</v>
      </c>
      <c r="AF11" s="163" t="str">
        <f>初期条件設定表!V5</f>
        <v>　</v>
      </c>
    </row>
    <row r="12" spans="1:42" ht="45.9" customHeight="1">
      <c r="A12" s="85">
        <f t="shared" si="8"/>
        <v>45602</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45602</v>
      </c>
      <c r="AA12" s="42"/>
      <c r="AE12" s="135" t="str">
        <f>初期条件設定表!U6</f>
        <v>設計</v>
      </c>
      <c r="AF12" s="164" t="str">
        <f>初期条件設定表!V6</f>
        <v>A</v>
      </c>
    </row>
    <row r="13" spans="1:42" ht="45.9" customHeight="1">
      <c r="A13" s="85">
        <f t="shared" si="8"/>
        <v>45603</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45603</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45604</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45604</v>
      </c>
      <c r="Z14" s="41" t="str">
        <f t="shared" si="14"/>
        <v/>
      </c>
      <c r="AA14" s="42"/>
      <c r="AE14" s="135" t="str">
        <f>初期条件設定表!U8</f>
        <v>目標仕様</v>
      </c>
      <c r="AF14" s="164" t="str">
        <f>初期条件設定表!V8</f>
        <v>C</v>
      </c>
    </row>
    <row r="15" spans="1:42" ht="45.9" customHeight="1">
      <c r="A15" s="85">
        <f t="shared" si="8"/>
        <v>45607</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45607</v>
      </c>
      <c r="Z15" s="41" t="str">
        <f t="shared" si="14"/>
        <v/>
      </c>
      <c r="AA15" s="42"/>
      <c r="AE15" s="135" t="str">
        <f>初期条件設定表!U9</f>
        <v>プログラミング</v>
      </c>
      <c r="AF15" s="164" t="str">
        <f>初期条件設定表!V9</f>
        <v>D</v>
      </c>
    </row>
    <row r="16" spans="1:42" ht="45.9" customHeight="1">
      <c r="A16" s="85">
        <f t="shared" si="8"/>
        <v>45608</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45608</v>
      </c>
      <c r="Z16" s="41" t="str">
        <f t="shared" si="14"/>
        <v/>
      </c>
      <c r="AA16" s="42"/>
      <c r="AE16" s="135" t="str">
        <f>初期条件設定表!U10</f>
        <v>試作</v>
      </c>
      <c r="AF16" s="164" t="str">
        <f>初期条件設定表!V10</f>
        <v>E</v>
      </c>
    </row>
    <row r="17" spans="1:32" ht="45.9" customHeight="1">
      <c r="A17" s="85">
        <f t="shared" si="8"/>
        <v>45609</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45609</v>
      </c>
      <c r="Z17" s="41" t="str">
        <f t="shared" si="14"/>
        <v/>
      </c>
      <c r="AA17" s="42"/>
      <c r="AE17" s="135" t="str">
        <f>初期条件設定表!U11</f>
        <v>単体テスト</v>
      </c>
      <c r="AF17" s="164" t="str">
        <f>初期条件設定表!V11</f>
        <v>F</v>
      </c>
    </row>
    <row r="18" spans="1:32" ht="45.9" customHeight="1">
      <c r="A18" s="85">
        <f t="shared" si="8"/>
        <v>45610</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45610</v>
      </c>
      <c r="Z18" s="41" t="str">
        <f t="shared" si="14"/>
        <v/>
      </c>
      <c r="AA18" s="42"/>
      <c r="AE18" s="135" t="str">
        <f>初期条件設定表!U12</f>
        <v>総合テスト</v>
      </c>
      <c r="AF18" s="164" t="str">
        <f>初期条件設定表!V12</f>
        <v>G</v>
      </c>
    </row>
    <row r="19" spans="1:32" ht="45.9" customHeight="1">
      <c r="A19" s="85">
        <f t="shared" si="8"/>
        <v>45611</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45611</v>
      </c>
      <c r="Z19" s="41" t="str">
        <f t="shared" si="14"/>
        <v/>
      </c>
      <c r="AA19" s="42"/>
      <c r="AE19" s="135" t="str">
        <f>初期条件設定表!U13</f>
        <v xml:space="preserve"> </v>
      </c>
      <c r="AF19" s="164" t="str">
        <f>初期条件設定表!V13</f>
        <v>H</v>
      </c>
    </row>
    <row r="20" spans="1:32" ht="45.9" customHeight="1">
      <c r="A20" s="85">
        <f t="shared" si="8"/>
        <v>45614</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45614</v>
      </c>
      <c r="Z20" s="41" t="str">
        <f t="shared" si="14"/>
        <v/>
      </c>
      <c r="AA20" s="42"/>
      <c r="AE20" s="135" t="str">
        <f>初期条件設定表!U14</f>
        <v xml:space="preserve"> </v>
      </c>
      <c r="AF20" s="164" t="str">
        <f>初期条件設定表!V14</f>
        <v>I</v>
      </c>
    </row>
    <row r="21" spans="1:32" ht="45.9" customHeight="1">
      <c r="A21" s="85">
        <f t="shared" si="8"/>
        <v>45615</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45615</v>
      </c>
      <c r="Z21" s="41" t="str">
        <f t="shared" si="14"/>
        <v/>
      </c>
      <c r="AA21" s="42"/>
      <c r="AE21" s="135" t="str">
        <f>初期条件設定表!U15</f>
        <v xml:space="preserve"> </v>
      </c>
      <c r="AF21" s="164" t="str">
        <f>初期条件設定表!V15</f>
        <v>J</v>
      </c>
    </row>
    <row r="22" spans="1:32" ht="45.9" customHeight="1">
      <c r="A22" s="85">
        <f t="shared" si="8"/>
        <v>45616</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45616</v>
      </c>
      <c r="Z22" s="41" t="str">
        <f t="shared" si="14"/>
        <v/>
      </c>
      <c r="AA22" s="42"/>
      <c r="AE22" s="135" t="str">
        <f>初期条件設定表!U16</f>
        <v xml:space="preserve"> </v>
      </c>
      <c r="AF22" s="164" t="str">
        <f>初期条件設定表!V16</f>
        <v>K</v>
      </c>
    </row>
    <row r="23" spans="1:32" ht="45.9" customHeight="1">
      <c r="A23" s="85">
        <f t="shared" si="8"/>
        <v>45617</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45617</v>
      </c>
      <c r="Z23" s="41" t="str">
        <f t="shared" si="14"/>
        <v/>
      </c>
      <c r="AA23" s="42"/>
      <c r="AE23" s="135" t="str">
        <f>初期条件設定表!U17</f>
        <v xml:space="preserve"> </v>
      </c>
      <c r="AF23" s="164" t="str">
        <f>初期条件設定表!V17</f>
        <v>L</v>
      </c>
    </row>
    <row r="24" spans="1:32" ht="45.9" customHeight="1">
      <c r="A24" s="85">
        <f t="shared" si="8"/>
        <v>45618</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45618</v>
      </c>
      <c r="Z24" s="41" t="str">
        <f t="shared" si="14"/>
        <v/>
      </c>
      <c r="AA24" s="42"/>
      <c r="AE24" s="135" t="str">
        <f>初期条件設定表!U18</f>
        <v xml:space="preserve"> </v>
      </c>
      <c r="AF24" s="164" t="str">
        <f>初期条件設定表!V18</f>
        <v>M</v>
      </c>
    </row>
    <row r="25" spans="1:32" ht="45.9" customHeight="1">
      <c r="A25" s="85">
        <f t="shared" si="8"/>
        <v>45621</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45621</v>
      </c>
      <c r="Z25" s="41" t="str">
        <f t="shared" si="14"/>
        <v/>
      </c>
      <c r="AA25" s="42"/>
      <c r="AE25" s="135" t="str">
        <f>初期条件設定表!U19</f>
        <v xml:space="preserve"> </v>
      </c>
      <c r="AF25" s="164" t="str">
        <f>初期条件設定表!V19</f>
        <v>N</v>
      </c>
    </row>
    <row r="26" spans="1:32" ht="45.9" customHeight="1">
      <c r="A26" s="85">
        <f t="shared" si="8"/>
        <v>45622</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45622</v>
      </c>
      <c r="Z26" s="41" t="str">
        <f t="shared" si="14"/>
        <v/>
      </c>
      <c r="AA26" s="42"/>
      <c r="AE26" s="135" t="str">
        <f>初期条件設定表!U20</f>
        <v xml:space="preserve"> </v>
      </c>
      <c r="AF26" s="164" t="str">
        <f>初期条件設定表!V20</f>
        <v>O</v>
      </c>
    </row>
    <row r="27" spans="1:32" ht="45.9" customHeight="1">
      <c r="A27" s="85">
        <f t="shared" si="8"/>
        <v>45623</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45623</v>
      </c>
      <c r="Z27" s="41" t="str">
        <f t="shared" si="14"/>
        <v/>
      </c>
      <c r="AA27" s="42"/>
      <c r="AE27" s="135" t="str">
        <f>初期条件設定表!U21</f>
        <v xml:space="preserve"> </v>
      </c>
      <c r="AF27" s="164" t="str">
        <f>初期条件設定表!V21</f>
        <v>P</v>
      </c>
    </row>
    <row r="28" spans="1:32" ht="45.9" customHeight="1">
      <c r="A28" s="85">
        <f t="shared" si="8"/>
        <v>45624</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45624</v>
      </c>
      <c r="Z28" s="41" t="str">
        <f t="shared" si="14"/>
        <v/>
      </c>
      <c r="AA28" s="42"/>
      <c r="AE28" s="135" t="str">
        <f>初期条件設定表!U22</f>
        <v xml:space="preserve"> </v>
      </c>
      <c r="AF28" s="164" t="str">
        <f>初期条件設定表!V22</f>
        <v>Q</v>
      </c>
    </row>
    <row r="29" spans="1:32" ht="45.9" customHeight="1">
      <c r="A29" s="85">
        <f t="shared" si="8"/>
        <v>45625</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45625</v>
      </c>
      <c r="Z29" s="41" t="str">
        <f t="shared" si="14"/>
        <v/>
      </c>
      <c r="AA29" s="42"/>
      <c r="AE29" s="135" t="str">
        <f>初期条件設定表!U23</f>
        <v xml:space="preserve"> </v>
      </c>
      <c r="AF29" s="164" t="str">
        <f>初期条件設定表!V23</f>
        <v>R</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P51"/>
  <sheetViews>
    <sheetView zoomScale="70" zoomScaleNormal="70" workbookViewId="0">
      <selection activeCell="B9" sqref="B9"/>
    </sheetView>
  </sheetViews>
  <sheetFormatPr defaultColWidth="11.33203125" defaultRowHeight="13.2"/>
  <cols>
    <col min="1" max="1" width="18.109375" style="4" customWidth="1"/>
    <col min="2" max="2" width="9.6640625" style="4" customWidth="1"/>
    <col min="3" max="3" width="3.88671875" style="106"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24" width="10.6640625" style="4" hidden="1" customWidth="1"/>
    <col min="25" max="25" width="18.5546875" style="4" hidden="1" customWidth="1"/>
    <col min="26" max="42" width="10.6640625" style="4" hidden="1" customWidth="1"/>
    <col min="43" max="43" width="10.6640625" style="4" customWidth="1"/>
    <col min="44" max="262" width="11.33203125" style="4"/>
    <col min="263" max="263" width="16.88671875" style="4" customWidth="1"/>
    <col min="264" max="264" width="11.109375" style="4" customWidth="1"/>
    <col min="265" max="265" width="3.88671875" style="4" bestFit="1" customWidth="1"/>
    <col min="266" max="266" width="11.109375" style="4" customWidth="1"/>
    <col min="267" max="267" width="6" style="4" customWidth="1"/>
    <col min="268" max="268" width="5.109375" style="4" customWidth="1"/>
    <col min="269" max="269" width="5.88671875" style="4" customWidth="1"/>
    <col min="270" max="270" width="3.109375" style="4" customWidth="1"/>
    <col min="271" max="271" width="12.88671875" style="4" customWidth="1"/>
    <col min="272" max="272" width="2.88671875" style="4" customWidth="1"/>
    <col min="273" max="273" width="77.44140625" style="4" customWidth="1"/>
    <col min="274" max="518" width="11.33203125" style="4"/>
    <col min="519" max="519" width="16.88671875" style="4" customWidth="1"/>
    <col min="520" max="520" width="11.109375" style="4" customWidth="1"/>
    <col min="521" max="521" width="3.88671875" style="4" bestFit="1" customWidth="1"/>
    <col min="522" max="522" width="11.109375" style="4" customWidth="1"/>
    <col min="523" max="523" width="6" style="4" customWidth="1"/>
    <col min="524" max="524" width="5.109375" style="4" customWidth="1"/>
    <col min="525" max="525" width="5.88671875" style="4" customWidth="1"/>
    <col min="526" max="526" width="3.109375" style="4" customWidth="1"/>
    <col min="527" max="527" width="12.88671875" style="4" customWidth="1"/>
    <col min="528" max="528" width="2.88671875" style="4" customWidth="1"/>
    <col min="529" max="529" width="77.44140625" style="4" customWidth="1"/>
    <col min="530" max="774" width="11.33203125" style="4"/>
    <col min="775" max="775" width="16.88671875" style="4" customWidth="1"/>
    <col min="776" max="776" width="11.109375" style="4" customWidth="1"/>
    <col min="777" max="777" width="3.88671875" style="4" bestFit="1" customWidth="1"/>
    <col min="778" max="778" width="11.109375" style="4" customWidth="1"/>
    <col min="779" max="779" width="6" style="4" customWidth="1"/>
    <col min="780" max="780" width="5.109375" style="4" customWidth="1"/>
    <col min="781" max="781" width="5.88671875" style="4" customWidth="1"/>
    <col min="782" max="782" width="3.109375" style="4" customWidth="1"/>
    <col min="783" max="783" width="12.88671875" style="4" customWidth="1"/>
    <col min="784" max="784" width="2.88671875" style="4" customWidth="1"/>
    <col min="785" max="785" width="77.44140625" style="4" customWidth="1"/>
    <col min="786" max="1030" width="11.33203125" style="4"/>
    <col min="1031" max="1031" width="16.88671875" style="4" customWidth="1"/>
    <col min="1032" max="1032" width="11.109375" style="4" customWidth="1"/>
    <col min="1033" max="1033" width="3.88671875" style="4" bestFit="1" customWidth="1"/>
    <col min="1034" max="1034" width="11.109375" style="4" customWidth="1"/>
    <col min="1035" max="1035" width="6" style="4" customWidth="1"/>
    <col min="1036" max="1036" width="5.109375" style="4" customWidth="1"/>
    <col min="1037" max="1037" width="5.88671875" style="4" customWidth="1"/>
    <col min="1038" max="1038" width="3.109375" style="4" customWidth="1"/>
    <col min="1039" max="1039" width="12.88671875" style="4" customWidth="1"/>
    <col min="1040" max="1040" width="2.88671875" style="4" customWidth="1"/>
    <col min="1041" max="1041" width="77.44140625" style="4" customWidth="1"/>
    <col min="1042" max="1286" width="11.33203125" style="4"/>
    <col min="1287" max="1287" width="16.88671875" style="4" customWidth="1"/>
    <col min="1288" max="1288" width="11.109375" style="4" customWidth="1"/>
    <col min="1289" max="1289" width="3.88671875" style="4" bestFit="1" customWidth="1"/>
    <col min="1290" max="1290" width="11.109375" style="4" customWidth="1"/>
    <col min="1291" max="1291" width="6" style="4" customWidth="1"/>
    <col min="1292" max="1292" width="5.109375" style="4" customWidth="1"/>
    <col min="1293" max="1293" width="5.88671875" style="4" customWidth="1"/>
    <col min="1294" max="1294" width="3.109375" style="4" customWidth="1"/>
    <col min="1295" max="1295" width="12.88671875" style="4" customWidth="1"/>
    <col min="1296" max="1296" width="2.88671875" style="4" customWidth="1"/>
    <col min="1297" max="1297" width="77.44140625" style="4" customWidth="1"/>
    <col min="1298" max="1542" width="11.33203125" style="4"/>
    <col min="1543" max="1543" width="16.88671875" style="4" customWidth="1"/>
    <col min="1544" max="1544" width="11.109375" style="4" customWidth="1"/>
    <col min="1545" max="1545" width="3.88671875" style="4" bestFit="1" customWidth="1"/>
    <col min="1546" max="1546" width="11.109375" style="4" customWidth="1"/>
    <col min="1547" max="1547" width="6" style="4" customWidth="1"/>
    <col min="1548" max="1548" width="5.109375" style="4" customWidth="1"/>
    <col min="1549" max="1549" width="5.88671875" style="4" customWidth="1"/>
    <col min="1550" max="1550" width="3.109375" style="4" customWidth="1"/>
    <col min="1551" max="1551" width="12.88671875" style="4" customWidth="1"/>
    <col min="1552" max="1552" width="2.88671875" style="4" customWidth="1"/>
    <col min="1553" max="1553" width="77.44140625" style="4" customWidth="1"/>
    <col min="1554" max="1798" width="11.33203125" style="4"/>
    <col min="1799" max="1799" width="16.88671875" style="4" customWidth="1"/>
    <col min="1800" max="1800" width="11.109375" style="4" customWidth="1"/>
    <col min="1801" max="1801" width="3.88671875" style="4" bestFit="1" customWidth="1"/>
    <col min="1802" max="1802" width="11.109375" style="4" customWidth="1"/>
    <col min="1803" max="1803" width="6" style="4" customWidth="1"/>
    <col min="1804" max="1804" width="5.109375" style="4" customWidth="1"/>
    <col min="1805" max="1805" width="5.88671875" style="4" customWidth="1"/>
    <col min="1806" max="1806" width="3.109375" style="4" customWidth="1"/>
    <col min="1807" max="1807" width="12.88671875" style="4" customWidth="1"/>
    <col min="1808" max="1808" width="2.88671875" style="4" customWidth="1"/>
    <col min="1809" max="1809" width="77.44140625" style="4" customWidth="1"/>
    <col min="1810" max="2054" width="11.33203125" style="4"/>
    <col min="2055" max="2055" width="16.88671875" style="4" customWidth="1"/>
    <col min="2056" max="2056" width="11.109375" style="4" customWidth="1"/>
    <col min="2057" max="2057" width="3.88671875" style="4" bestFit="1" customWidth="1"/>
    <col min="2058" max="2058" width="11.109375" style="4" customWidth="1"/>
    <col min="2059" max="2059" width="6" style="4" customWidth="1"/>
    <col min="2060" max="2060" width="5.109375" style="4" customWidth="1"/>
    <col min="2061" max="2061" width="5.88671875" style="4" customWidth="1"/>
    <col min="2062" max="2062" width="3.109375" style="4" customWidth="1"/>
    <col min="2063" max="2063" width="12.88671875" style="4" customWidth="1"/>
    <col min="2064" max="2064" width="2.88671875" style="4" customWidth="1"/>
    <col min="2065" max="2065" width="77.44140625" style="4" customWidth="1"/>
    <col min="2066" max="2310" width="11.33203125" style="4"/>
    <col min="2311" max="2311" width="16.88671875" style="4" customWidth="1"/>
    <col min="2312" max="2312" width="11.109375" style="4" customWidth="1"/>
    <col min="2313" max="2313" width="3.88671875" style="4" bestFit="1" customWidth="1"/>
    <col min="2314" max="2314" width="11.109375" style="4" customWidth="1"/>
    <col min="2315" max="2315" width="6" style="4" customWidth="1"/>
    <col min="2316" max="2316" width="5.109375" style="4" customWidth="1"/>
    <col min="2317" max="2317" width="5.88671875" style="4" customWidth="1"/>
    <col min="2318" max="2318" width="3.109375" style="4" customWidth="1"/>
    <col min="2319" max="2319" width="12.88671875" style="4" customWidth="1"/>
    <col min="2320" max="2320" width="2.88671875" style="4" customWidth="1"/>
    <col min="2321" max="2321" width="77.44140625" style="4" customWidth="1"/>
    <col min="2322" max="2566" width="11.33203125" style="4"/>
    <col min="2567" max="2567" width="16.88671875" style="4" customWidth="1"/>
    <col min="2568" max="2568" width="11.109375" style="4" customWidth="1"/>
    <col min="2569" max="2569" width="3.88671875" style="4" bestFit="1" customWidth="1"/>
    <col min="2570" max="2570" width="11.109375" style="4" customWidth="1"/>
    <col min="2571" max="2571" width="6" style="4" customWidth="1"/>
    <col min="2572" max="2572" width="5.109375" style="4" customWidth="1"/>
    <col min="2573" max="2573" width="5.88671875" style="4" customWidth="1"/>
    <col min="2574" max="2574" width="3.109375" style="4" customWidth="1"/>
    <col min="2575" max="2575" width="12.88671875" style="4" customWidth="1"/>
    <col min="2576" max="2576" width="2.88671875" style="4" customWidth="1"/>
    <col min="2577" max="2577" width="77.44140625" style="4" customWidth="1"/>
    <col min="2578" max="2822" width="11.33203125" style="4"/>
    <col min="2823" max="2823" width="16.88671875" style="4" customWidth="1"/>
    <col min="2824" max="2824" width="11.109375" style="4" customWidth="1"/>
    <col min="2825" max="2825" width="3.88671875" style="4" bestFit="1" customWidth="1"/>
    <col min="2826" max="2826" width="11.109375" style="4" customWidth="1"/>
    <col min="2827" max="2827" width="6" style="4" customWidth="1"/>
    <col min="2828" max="2828" width="5.109375" style="4" customWidth="1"/>
    <col min="2829" max="2829" width="5.88671875" style="4" customWidth="1"/>
    <col min="2830" max="2830" width="3.109375" style="4" customWidth="1"/>
    <col min="2831" max="2831" width="12.88671875" style="4" customWidth="1"/>
    <col min="2832" max="2832" width="2.88671875" style="4" customWidth="1"/>
    <col min="2833" max="2833" width="77.44140625" style="4" customWidth="1"/>
    <col min="2834" max="3078" width="11.33203125" style="4"/>
    <col min="3079" max="3079" width="16.88671875" style="4" customWidth="1"/>
    <col min="3080" max="3080" width="11.109375" style="4" customWidth="1"/>
    <col min="3081" max="3081" width="3.88671875" style="4" bestFit="1" customWidth="1"/>
    <col min="3082" max="3082" width="11.109375" style="4" customWidth="1"/>
    <col min="3083" max="3083" width="6" style="4" customWidth="1"/>
    <col min="3084" max="3084" width="5.109375" style="4" customWidth="1"/>
    <col min="3085" max="3085" width="5.88671875" style="4" customWidth="1"/>
    <col min="3086" max="3086" width="3.109375" style="4" customWidth="1"/>
    <col min="3087" max="3087" width="12.88671875" style="4" customWidth="1"/>
    <col min="3088" max="3088" width="2.88671875" style="4" customWidth="1"/>
    <col min="3089" max="3089" width="77.44140625" style="4" customWidth="1"/>
    <col min="3090" max="3334" width="11.33203125" style="4"/>
    <col min="3335" max="3335" width="16.88671875" style="4" customWidth="1"/>
    <col min="3336" max="3336" width="11.109375" style="4" customWidth="1"/>
    <col min="3337" max="3337" width="3.88671875" style="4" bestFit="1" customWidth="1"/>
    <col min="3338" max="3338" width="11.109375" style="4" customWidth="1"/>
    <col min="3339" max="3339" width="6" style="4" customWidth="1"/>
    <col min="3340" max="3340" width="5.109375" style="4" customWidth="1"/>
    <col min="3341" max="3341" width="5.88671875" style="4" customWidth="1"/>
    <col min="3342" max="3342" width="3.109375" style="4" customWidth="1"/>
    <col min="3343" max="3343" width="12.88671875" style="4" customWidth="1"/>
    <col min="3344" max="3344" width="2.88671875" style="4" customWidth="1"/>
    <col min="3345" max="3345" width="77.44140625" style="4" customWidth="1"/>
    <col min="3346" max="3590" width="11.33203125" style="4"/>
    <col min="3591" max="3591" width="16.88671875" style="4" customWidth="1"/>
    <col min="3592" max="3592" width="11.109375" style="4" customWidth="1"/>
    <col min="3593" max="3593" width="3.88671875" style="4" bestFit="1" customWidth="1"/>
    <col min="3594" max="3594" width="11.109375" style="4" customWidth="1"/>
    <col min="3595" max="3595" width="6" style="4" customWidth="1"/>
    <col min="3596" max="3596" width="5.109375" style="4" customWidth="1"/>
    <col min="3597" max="3597" width="5.88671875" style="4" customWidth="1"/>
    <col min="3598" max="3598" width="3.109375" style="4" customWidth="1"/>
    <col min="3599" max="3599" width="12.88671875" style="4" customWidth="1"/>
    <col min="3600" max="3600" width="2.88671875" style="4" customWidth="1"/>
    <col min="3601" max="3601" width="77.44140625" style="4" customWidth="1"/>
    <col min="3602" max="3846" width="11.33203125" style="4"/>
    <col min="3847" max="3847" width="16.88671875" style="4" customWidth="1"/>
    <col min="3848" max="3848" width="11.109375" style="4" customWidth="1"/>
    <col min="3849" max="3849" width="3.88671875" style="4" bestFit="1" customWidth="1"/>
    <col min="3850" max="3850" width="11.109375" style="4" customWidth="1"/>
    <col min="3851" max="3851" width="6" style="4" customWidth="1"/>
    <col min="3852" max="3852" width="5.109375" style="4" customWidth="1"/>
    <col min="3853" max="3853" width="5.88671875" style="4" customWidth="1"/>
    <col min="3854" max="3854" width="3.109375" style="4" customWidth="1"/>
    <col min="3855" max="3855" width="12.88671875" style="4" customWidth="1"/>
    <col min="3856" max="3856" width="2.88671875" style="4" customWidth="1"/>
    <col min="3857" max="3857" width="77.44140625" style="4" customWidth="1"/>
    <col min="3858" max="4102" width="11.33203125" style="4"/>
    <col min="4103" max="4103" width="16.88671875" style="4" customWidth="1"/>
    <col min="4104" max="4104" width="11.109375" style="4" customWidth="1"/>
    <col min="4105" max="4105" width="3.88671875" style="4" bestFit="1" customWidth="1"/>
    <col min="4106" max="4106" width="11.109375" style="4" customWidth="1"/>
    <col min="4107" max="4107" width="6" style="4" customWidth="1"/>
    <col min="4108" max="4108" width="5.109375" style="4" customWidth="1"/>
    <col min="4109" max="4109" width="5.88671875" style="4" customWidth="1"/>
    <col min="4110" max="4110" width="3.109375" style="4" customWidth="1"/>
    <col min="4111" max="4111" width="12.88671875" style="4" customWidth="1"/>
    <col min="4112" max="4112" width="2.88671875" style="4" customWidth="1"/>
    <col min="4113" max="4113" width="77.44140625" style="4" customWidth="1"/>
    <col min="4114" max="4358" width="11.33203125" style="4"/>
    <col min="4359" max="4359" width="16.88671875" style="4" customWidth="1"/>
    <col min="4360" max="4360" width="11.109375" style="4" customWidth="1"/>
    <col min="4361" max="4361" width="3.88671875" style="4" bestFit="1" customWidth="1"/>
    <col min="4362" max="4362" width="11.109375" style="4" customWidth="1"/>
    <col min="4363" max="4363" width="6" style="4" customWidth="1"/>
    <col min="4364" max="4364" width="5.109375" style="4" customWidth="1"/>
    <col min="4365" max="4365" width="5.88671875" style="4" customWidth="1"/>
    <col min="4366" max="4366" width="3.109375" style="4" customWidth="1"/>
    <col min="4367" max="4367" width="12.88671875" style="4" customWidth="1"/>
    <col min="4368" max="4368" width="2.88671875" style="4" customWidth="1"/>
    <col min="4369" max="4369" width="77.44140625" style="4" customWidth="1"/>
    <col min="4370" max="4614" width="11.33203125" style="4"/>
    <col min="4615" max="4615" width="16.88671875" style="4" customWidth="1"/>
    <col min="4616" max="4616" width="11.109375" style="4" customWidth="1"/>
    <col min="4617" max="4617" width="3.88671875" style="4" bestFit="1" customWidth="1"/>
    <col min="4618" max="4618" width="11.109375" style="4" customWidth="1"/>
    <col min="4619" max="4619" width="6" style="4" customWidth="1"/>
    <col min="4620" max="4620" width="5.109375" style="4" customWidth="1"/>
    <col min="4621" max="4621" width="5.88671875" style="4" customWidth="1"/>
    <col min="4622" max="4622" width="3.109375" style="4" customWidth="1"/>
    <col min="4623" max="4623" width="12.88671875" style="4" customWidth="1"/>
    <col min="4624" max="4624" width="2.88671875" style="4" customWidth="1"/>
    <col min="4625" max="4625" width="77.44140625" style="4" customWidth="1"/>
    <col min="4626" max="4870" width="11.33203125" style="4"/>
    <col min="4871" max="4871" width="16.88671875" style="4" customWidth="1"/>
    <col min="4872" max="4872" width="11.109375" style="4" customWidth="1"/>
    <col min="4873" max="4873" width="3.88671875" style="4" bestFit="1" customWidth="1"/>
    <col min="4874" max="4874" width="11.109375" style="4" customWidth="1"/>
    <col min="4875" max="4875" width="6" style="4" customWidth="1"/>
    <col min="4876" max="4876" width="5.109375" style="4" customWidth="1"/>
    <col min="4877" max="4877" width="5.88671875" style="4" customWidth="1"/>
    <col min="4878" max="4878" width="3.109375" style="4" customWidth="1"/>
    <col min="4879" max="4879" width="12.88671875" style="4" customWidth="1"/>
    <col min="4880" max="4880" width="2.88671875" style="4" customWidth="1"/>
    <col min="4881" max="4881" width="77.44140625" style="4" customWidth="1"/>
    <col min="4882" max="5126" width="11.33203125" style="4"/>
    <col min="5127" max="5127" width="16.88671875" style="4" customWidth="1"/>
    <col min="5128" max="5128" width="11.109375" style="4" customWidth="1"/>
    <col min="5129" max="5129" width="3.88671875" style="4" bestFit="1" customWidth="1"/>
    <col min="5130" max="5130" width="11.109375" style="4" customWidth="1"/>
    <col min="5131" max="5131" width="6" style="4" customWidth="1"/>
    <col min="5132" max="5132" width="5.109375" style="4" customWidth="1"/>
    <col min="5133" max="5133" width="5.88671875" style="4" customWidth="1"/>
    <col min="5134" max="5134" width="3.109375" style="4" customWidth="1"/>
    <col min="5135" max="5135" width="12.88671875" style="4" customWidth="1"/>
    <col min="5136" max="5136" width="2.88671875" style="4" customWidth="1"/>
    <col min="5137" max="5137" width="77.44140625" style="4" customWidth="1"/>
    <col min="5138" max="5382" width="11.33203125" style="4"/>
    <col min="5383" max="5383" width="16.88671875" style="4" customWidth="1"/>
    <col min="5384" max="5384" width="11.109375" style="4" customWidth="1"/>
    <col min="5385" max="5385" width="3.88671875" style="4" bestFit="1" customWidth="1"/>
    <col min="5386" max="5386" width="11.109375" style="4" customWidth="1"/>
    <col min="5387" max="5387" width="6" style="4" customWidth="1"/>
    <col min="5388" max="5388" width="5.109375" style="4" customWidth="1"/>
    <col min="5389" max="5389" width="5.88671875" style="4" customWidth="1"/>
    <col min="5390" max="5390" width="3.109375" style="4" customWidth="1"/>
    <col min="5391" max="5391" width="12.88671875" style="4" customWidth="1"/>
    <col min="5392" max="5392" width="2.88671875" style="4" customWidth="1"/>
    <col min="5393" max="5393" width="77.44140625" style="4" customWidth="1"/>
    <col min="5394" max="5638" width="11.33203125" style="4"/>
    <col min="5639" max="5639" width="16.88671875" style="4" customWidth="1"/>
    <col min="5640" max="5640" width="11.109375" style="4" customWidth="1"/>
    <col min="5641" max="5641" width="3.88671875" style="4" bestFit="1" customWidth="1"/>
    <col min="5642" max="5642" width="11.109375" style="4" customWidth="1"/>
    <col min="5643" max="5643" width="6" style="4" customWidth="1"/>
    <col min="5644" max="5644" width="5.109375" style="4" customWidth="1"/>
    <col min="5645" max="5645" width="5.88671875" style="4" customWidth="1"/>
    <col min="5646" max="5646" width="3.109375" style="4" customWidth="1"/>
    <col min="5647" max="5647" width="12.88671875" style="4" customWidth="1"/>
    <col min="5648" max="5648" width="2.88671875" style="4" customWidth="1"/>
    <col min="5649" max="5649" width="77.44140625" style="4" customWidth="1"/>
    <col min="5650" max="5894" width="11.33203125" style="4"/>
    <col min="5895" max="5895" width="16.88671875" style="4" customWidth="1"/>
    <col min="5896" max="5896" width="11.109375" style="4" customWidth="1"/>
    <col min="5897" max="5897" width="3.88671875" style="4" bestFit="1" customWidth="1"/>
    <col min="5898" max="5898" width="11.109375" style="4" customWidth="1"/>
    <col min="5899" max="5899" width="6" style="4" customWidth="1"/>
    <col min="5900" max="5900" width="5.109375" style="4" customWidth="1"/>
    <col min="5901" max="5901" width="5.88671875" style="4" customWidth="1"/>
    <col min="5902" max="5902" width="3.109375" style="4" customWidth="1"/>
    <col min="5903" max="5903" width="12.88671875" style="4" customWidth="1"/>
    <col min="5904" max="5904" width="2.88671875" style="4" customWidth="1"/>
    <col min="5905" max="5905" width="77.44140625" style="4" customWidth="1"/>
    <col min="5906" max="6150" width="11.33203125" style="4"/>
    <col min="6151" max="6151" width="16.88671875" style="4" customWidth="1"/>
    <col min="6152" max="6152" width="11.109375" style="4" customWidth="1"/>
    <col min="6153" max="6153" width="3.88671875" style="4" bestFit="1" customWidth="1"/>
    <col min="6154" max="6154" width="11.109375" style="4" customWidth="1"/>
    <col min="6155" max="6155" width="6" style="4" customWidth="1"/>
    <col min="6156" max="6156" width="5.109375" style="4" customWidth="1"/>
    <col min="6157" max="6157" width="5.88671875" style="4" customWidth="1"/>
    <col min="6158" max="6158" width="3.109375" style="4" customWidth="1"/>
    <col min="6159" max="6159" width="12.88671875" style="4" customWidth="1"/>
    <col min="6160" max="6160" width="2.88671875" style="4" customWidth="1"/>
    <col min="6161" max="6161" width="77.44140625" style="4" customWidth="1"/>
    <col min="6162" max="6406" width="11.33203125" style="4"/>
    <col min="6407" max="6407" width="16.88671875" style="4" customWidth="1"/>
    <col min="6408" max="6408" width="11.109375" style="4" customWidth="1"/>
    <col min="6409" max="6409" width="3.88671875" style="4" bestFit="1" customWidth="1"/>
    <col min="6410" max="6410" width="11.109375" style="4" customWidth="1"/>
    <col min="6411" max="6411" width="6" style="4" customWidth="1"/>
    <col min="6412" max="6412" width="5.109375" style="4" customWidth="1"/>
    <col min="6413" max="6413" width="5.88671875" style="4" customWidth="1"/>
    <col min="6414" max="6414" width="3.109375" style="4" customWidth="1"/>
    <col min="6415" max="6415" width="12.88671875" style="4" customWidth="1"/>
    <col min="6416" max="6416" width="2.88671875" style="4" customWidth="1"/>
    <col min="6417" max="6417" width="77.44140625" style="4" customWidth="1"/>
    <col min="6418" max="6662" width="11.33203125" style="4"/>
    <col min="6663" max="6663" width="16.88671875" style="4" customWidth="1"/>
    <col min="6664" max="6664" width="11.109375" style="4" customWidth="1"/>
    <col min="6665" max="6665" width="3.88671875" style="4" bestFit="1" customWidth="1"/>
    <col min="6666" max="6666" width="11.109375" style="4" customWidth="1"/>
    <col min="6667" max="6667" width="6" style="4" customWidth="1"/>
    <col min="6668" max="6668" width="5.109375" style="4" customWidth="1"/>
    <col min="6669" max="6669" width="5.88671875" style="4" customWidth="1"/>
    <col min="6670" max="6670" width="3.109375" style="4" customWidth="1"/>
    <col min="6671" max="6671" width="12.88671875" style="4" customWidth="1"/>
    <col min="6672" max="6672" width="2.88671875" style="4" customWidth="1"/>
    <col min="6673" max="6673" width="77.44140625" style="4" customWidth="1"/>
    <col min="6674" max="6918" width="11.33203125" style="4"/>
    <col min="6919" max="6919" width="16.88671875" style="4" customWidth="1"/>
    <col min="6920" max="6920" width="11.109375" style="4" customWidth="1"/>
    <col min="6921" max="6921" width="3.88671875" style="4" bestFit="1" customWidth="1"/>
    <col min="6922" max="6922" width="11.109375" style="4" customWidth="1"/>
    <col min="6923" max="6923" width="6" style="4" customWidth="1"/>
    <col min="6924" max="6924" width="5.109375" style="4" customWidth="1"/>
    <col min="6925" max="6925" width="5.88671875" style="4" customWidth="1"/>
    <col min="6926" max="6926" width="3.109375" style="4" customWidth="1"/>
    <col min="6927" max="6927" width="12.88671875" style="4" customWidth="1"/>
    <col min="6928" max="6928" width="2.88671875" style="4" customWidth="1"/>
    <col min="6929" max="6929" width="77.44140625" style="4" customWidth="1"/>
    <col min="6930" max="7174" width="11.33203125" style="4"/>
    <col min="7175" max="7175" width="16.88671875" style="4" customWidth="1"/>
    <col min="7176" max="7176" width="11.109375" style="4" customWidth="1"/>
    <col min="7177" max="7177" width="3.88671875" style="4" bestFit="1" customWidth="1"/>
    <col min="7178" max="7178" width="11.109375" style="4" customWidth="1"/>
    <col min="7179" max="7179" width="6" style="4" customWidth="1"/>
    <col min="7180" max="7180" width="5.109375" style="4" customWidth="1"/>
    <col min="7181" max="7181" width="5.88671875" style="4" customWidth="1"/>
    <col min="7182" max="7182" width="3.109375" style="4" customWidth="1"/>
    <col min="7183" max="7183" width="12.88671875" style="4" customWidth="1"/>
    <col min="7184" max="7184" width="2.88671875" style="4" customWidth="1"/>
    <col min="7185" max="7185" width="77.44140625" style="4" customWidth="1"/>
    <col min="7186" max="7430" width="11.33203125" style="4"/>
    <col min="7431" max="7431" width="16.88671875" style="4" customWidth="1"/>
    <col min="7432" max="7432" width="11.109375" style="4" customWidth="1"/>
    <col min="7433" max="7433" width="3.88671875" style="4" bestFit="1" customWidth="1"/>
    <col min="7434" max="7434" width="11.109375" style="4" customWidth="1"/>
    <col min="7435" max="7435" width="6" style="4" customWidth="1"/>
    <col min="7436" max="7436" width="5.109375" style="4" customWidth="1"/>
    <col min="7437" max="7437" width="5.88671875" style="4" customWidth="1"/>
    <col min="7438" max="7438" width="3.109375" style="4" customWidth="1"/>
    <col min="7439" max="7439" width="12.88671875" style="4" customWidth="1"/>
    <col min="7440" max="7440" width="2.88671875" style="4" customWidth="1"/>
    <col min="7441" max="7441" width="77.44140625" style="4" customWidth="1"/>
    <col min="7442" max="7686" width="11.33203125" style="4"/>
    <col min="7687" max="7687" width="16.88671875" style="4" customWidth="1"/>
    <col min="7688" max="7688" width="11.109375" style="4" customWidth="1"/>
    <col min="7689" max="7689" width="3.88671875" style="4" bestFit="1" customWidth="1"/>
    <col min="7690" max="7690" width="11.109375" style="4" customWidth="1"/>
    <col min="7691" max="7691" width="6" style="4" customWidth="1"/>
    <col min="7692" max="7692" width="5.109375" style="4" customWidth="1"/>
    <col min="7693" max="7693" width="5.88671875" style="4" customWidth="1"/>
    <col min="7694" max="7694" width="3.109375" style="4" customWidth="1"/>
    <col min="7695" max="7695" width="12.88671875" style="4" customWidth="1"/>
    <col min="7696" max="7696" width="2.88671875" style="4" customWidth="1"/>
    <col min="7697" max="7697" width="77.44140625" style="4" customWidth="1"/>
    <col min="7698" max="7942" width="11.33203125" style="4"/>
    <col min="7943" max="7943" width="16.88671875" style="4" customWidth="1"/>
    <col min="7944" max="7944" width="11.109375" style="4" customWidth="1"/>
    <col min="7945" max="7945" width="3.88671875" style="4" bestFit="1" customWidth="1"/>
    <col min="7946" max="7946" width="11.109375" style="4" customWidth="1"/>
    <col min="7947" max="7947" width="6" style="4" customWidth="1"/>
    <col min="7948" max="7948" width="5.109375" style="4" customWidth="1"/>
    <col min="7949" max="7949" width="5.88671875" style="4" customWidth="1"/>
    <col min="7950" max="7950" width="3.109375" style="4" customWidth="1"/>
    <col min="7951" max="7951" width="12.88671875" style="4" customWidth="1"/>
    <col min="7952" max="7952" width="2.88671875" style="4" customWidth="1"/>
    <col min="7953" max="7953" width="77.44140625" style="4" customWidth="1"/>
    <col min="7954" max="8198" width="11.33203125" style="4"/>
    <col min="8199" max="8199" width="16.88671875" style="4" customWidth="1"/>
    <col min="8200" max="8200" width="11.109375" style="4" customWidth="1"/>
    <col min="8201" max="8201" width="3.88671875" style="4" bestFit="1" customWidth="1"/>
    <col min="8202" max="8202" width="11.109375" style="4" customWidth="1"/>
    <col min="8203" max="8203" width="6" style="4" customWidth="1"/>
    <col min="8204" max="8204" width="5.109375" style="4" customWidth="1"/>
    <col min="8205" max="8205" width="5.88671875" style="4" customWidth="1"/>
    <col min="8206" max="8206" width="3.109375" style="4" customWidth="1"/>
    <col min="8207" max="8207" width="12.88671875" style="4" customWidth="1"/>
    <col min="8208" max="8208" width="2.88671875" style="4" customWidth="1"/>
    <col min="8209" max="8209" width="77.44140625" style="4" customWidth="1"/>
    <col min="8210" max="8454" width="11.33203125" style="4"/>
    <col min="8455" max="8455" width="16.88671875" style="4" customWidth="1"/>
    <col min="8456" max="8456" width="11.109375" style="4" customWidth="1"/>
    <col min="8457" max="8457" width="3.88671875" style="4" bestFit="1" customWidth="1"/>
    <col min="8458" max="8458" width="11.109375" style="4" customWidth="1"/>
    <col min="8459" max="8459" width="6" style="4" customWidth="1"/>
    <col min="8460" max="8460" width="5.109375" style="4" customWidth="1"/>
    <col min="8461" max="8461" width="5.88671875" style="4" customWidth="1"/>
    <col min="8462" max="8462" width="3.109375" style="4" customWidth="1"/>
    <col min="8463" max="8463" width="12.88671875" style="4" customWidth="1"/>
    <col min="8464" max="8464" width="2.88671875" style="4" customWidth="1"/>
    <col min="8465" max="8465" width="77.44140625" style="4" customWidth="1"/>
    <col min="8466" max="8710" width="11.33203125" style="4"/>
    <col min="8711" max="8711" width="16.88671875" style="4" customWidth="1"/>
    <col min="8712" max="8712" width="11.109375" style="4" customWidth="1"/>
    <col min="8713" max="8713" width="3.88671875" style="4" bestFit="1" customWidth="1"/>
    <col min="8714" max="8714" width="11.109375" style="4" customWidth="1"/>
    <col min="8715" max="8715" width="6" style="4" customWidth="1"/>
    <col min="8716" max="8716" width="5.109375" style="4" customWidth="1"/>
    <col min="8717" max="8717" width="5.88671875" style="4" customWidth="1"/>
    <col min="8718" max="8718" width="3.109375" style="4" customWidth="1"/>
    <col min="8719" max="8719" width="12.88671875" style="4" customWidth="1"/>
    <col min="8720" max="8720" width="2.88671875" style="4" customWidth="1"/>
    <col min="8721" max="8721" width="77.44140625" style="4" customWidth="1"/>
    <col min="8722" max="8966" width="11.33203125" style="4"/>
    <col min="8967" max="8967" width="16.88671875" style="4" customWidth="1"/>
    <col min="8968" max="8968" width="11.109375" style="4" customWidth="1"/>
    <col min="8969" max="8969" width="3.88671875" style="4" bestFit="1" customWidth="1"/>
    <col min="8970" max="8970" width="11.109375" style="4" customWidth="1"/>
    <col min="8971" max="8971" width="6" style="4" customWidth="1"/>
    <col min="8972" max="8972" width="5.109375" style="4" customWidth="1"/>
    <col min="8973" max="8973" width="5.88671875" style="4" customWidth="1"/>
    <col min="8974" max="8974" width="3.109375" style="4" customWidth="1"/>
    <col min="8975" max="8975" width="12.88671875" style="4" customWidth="1"/>
    <col min="8976" max="8976" width="2.88671875" style="4" customWidth="1"/>
    <col min="8977" max="8977" width="77.44140625" style="4" customWidth="1"/>
    <col min="8978" max="9222" width="11.33203125" style="4"/>
    <col min="9223" max="9223" width="16.88671875" style="4" customWidth="1"/>
    <col min="9224" max="9224" width="11.109375" style="4" customWidth="1"/>
    <col min="9225" max="9225" width="3.88671875" style="4" bestFit="1" customWidth="1"/>
    <col min="9226" max="9226" width="11.109375" style="4" customWidth="1"/>
    <col min="9227" max="9227" width="6" style="4" customWidth="1"/>
    <col min="9228" max="9228" width="5.109375" style="4" customWidth="1"/>
    <col min="9229" max="9229" width="5.88671875" style="4" customWidth="1"/>
    <col min="9230" max="9230" width="3.109375" style="4" customWidth="1"/>
    <col min="9231" max="9231" width="12.88671875" style="4" customWidth="1"/>
    <col min="9232" max="9232" width="2.88671875" style="4" customWidth="1"/>
    <col min="9233" max="9233" width="77.44140625" style="4" customWidth="1"/>
    <col min="9234" max="9478" width="11.33203125" style="4"/>
    <col min="9479" max="9479" width="16.88671875" style="4" customWidth="1"/>
    <col min="9480" max="9480" width="11.109375" style="4" customWidth="1"/>
    <col min="9481" max="9481" width="3.88671875" style="4" bestFit="1" customWidth="1"/>
    <col min="9482" max="9482" width="11.109375" style="4" customWidth="1"/>
    <col min="9483" max="9483" width="6" style="4" customWidth="1"/>
    <col min="9484" max="9484" width="5.109375" style="4" customWidth="1"/>
    <col min="9485" max="9485" width="5.88671875" style="4" customWidth="1"/>
    <col min="9486" max="9486" width="3.109375" style="4" customWidth="1"/>
    <col min="9487" max="9487" width="12.88671875" style="4" customWidth="1"/>
    <col min="9488" max="9488" width="2.88671875" style="4" customWidth="1"/>
    <col min="9489" max="9489" width="77.44140625" style="4" customWidth="1"/>
    <col min="9490" max="9734" width="11.33203125" style="4"/>
    <col min="9735" max="9735" width="16.88671875" style="4" customWidth="1"/>
    <col min="9736" max="9736" width="11.109375" style="4" customWidth="1"/>
    <col min="9737" max="9737" width="3.88671875" style="4" bestFit="1" customWidth="1"/>
    <col min="9738" max="9738" width="11.109375" style="4" customWidth="1"/>
    <col min="9739" max="9739" width="6" style="4" customWidth="1"/>
    <col min="9740" max="9740" width="5.109375" style="4" customWidth="1"/>
    <col min="9741" max="9741" width="5.88671875" style="4" customWidth="1"/>
    <col min="9742" max="9742" width="3.109375" style="4" customWidth="1"/>
    <col min="9743" max="9743" width="12.88671875" style="4" customWidth="1"/>
    <col min="9744" max="9744" width="2.88671875" style="4" customWidth="1"/>
    <col min="9745" max="9745" width="77.44140625" style="4" customWidth="1"/>
    <col min="9746" max="9990" width="11.33203125" style="4"/>
    <col min="9991" max="9991" width="16.88671875" style="4" customWidth="1"/>
    <col min="9992" max="9992" width="11.109375" style="4" customWidth="1"/>
    <col min="9993" max="9993" width="3.88671875" style="4" bestFit="1" customWidth="1"/>
    <col min="9994" max="9994" width="11.109375" style="4" customWidth="1"/>
    <col min="9995" max="9995" width="6" style="4" customWidth="1"/>
    <col min="9996" max="9996" width="5.109375" style="4" customWidth="1"/>
    <col min="9997" max="9997" width="5.88671875" style="4" customWidth="1"/>
    <col min="9998" max="9998" width="3.109375" style="4" customWidth="1"/>
    <col min="9999" max="9999" width="12.88671875" style="4" customWidth="1"/>
    <col min="10000" max="10000" width="2.88671875" style="4" customWidth="1"/>
    <col min="10001" max="10001" width="77.44140625" style="4" customWidth="1"/>
    <col min="10002" max="10246" width="11.33203125" style="4"/>
    <col min="10247" max="10247" width="16.88671875" style="4" customWidth="1"/>
    <col min="10248" max="10248" width="11.109375" style="4" customWidth="1"/>
    <col min="10249" max="10249" width="3.88671875" style="4" bestFit="1" customWidth="1"/>
    <col min="10250" max="10250" width="11.109375" style="4" customWidth="1"/>
    <col min="10251" max="10251" width="6" style="4" customWidth="1"/>
    <col min="10252" max="10252" width="5.109375" style="4" customWidth="1"/>
    <col min="10253" max="10253" width="5.88671875" style="4" customWidth="1"/>
    <col min="10254" max="10254" width="3.109375" style="4" customWidth="1"/>
    <col min="10255" max="10255" width="12.88671875" style="4" customWidth="1"/>
    <col min="10256" max="10256" width="2.88671875" style="4" customWidth="1"/>
    <col min="10257" max="10257" width="77.44140625" style="4" customWidth="1"/>
    <col min="10258" max="10502" width="11.33203125" style="4"/>
    <col min="10503" max="10503" width="16.88671875" style="4" customWidth="1"/>
    <col min="10504" max="10504" width="11.109375" style="4" customWidth="1"/>
    <col min="10505" max="10505" width="3.88671875" style="4" bestFit="1" customWidth="1"/>
    <col min="10506" max="10506" width="11.109375" style="4" customWidth="1"/>
    <col min="10507" max="10507" width="6" style="4" customWidth="1"/>
    <col min="10508" max="10508" width="5.109375" style="4" customWidth="1"/>
    <col min="10509" max="10509" width="5.88671875" style="4" customWidth="1"/>
    <col min="10510" max="10510" width="3.109375" style="4" customWidth="1"/>
    <col min="10511" max="10511" width="12.88671875" style="4" customWidth="1"/>
    <col min="10512" max="10512" width="2.88671875" style="4" customWidth="1"/>
    <col min="10513" max="10513" width="77.44140625" style="4" customWidth="1"/>
    <col min="10514" max="10758" width="11.33203125" style="4"/>
    <col min="10759" max="10759" width="16.88671875" style="4" customWidth="1"/>
    <col min="10760" max="10760" width="11.109375" style="4" customWidth="1"/>
    <col min="10761" max="10761" width="3.88671875" style="4" bestFit="1" customWidth="1"/>
    <col min="10762" max="10762" width="11.109375" style="4" customWidth="1"/>
    <col min="10763" max="10763" width="6" style="4" customWidth="1"/>
    <col min="10764" max="10764" width="5.109375" style="4" customWidth="1"/>
    <col min="10765" max="10765" width="5.88671875" style="4" customWidth="1"/>
    <col min="10766" max="10766" width="3.109375" style="4" customWidth="1"/>
    <col min="10767" max="10767" width="12.88671875" style="4" customWidth="1"/>
    <col min="10768" max="10768" width="2.88671875" style="4" customWidth="1"/>
    <col min="10769" max="10769" width="77.44140625" style="4" customWidth="1"/>
    <col min="10770" max="11014" width="11.33203125" style="4"/>
    <col min="11015" max="11015" width="16.88671875" style="4" customWidth="1"/>
    <col min="11016" max="11016" width="11.109375" style="4" customWidth="1"/>
    <col min="11017" max="11017" width="3.88671875" style="4" bestFit="1" customWidth="1"/>
    <col min="11018" max="11018" width="11.109375" style="4" customWidth="1"/>
    <col min="11019" max="11019" width="6" style="4" customWidth="1"/>
    <col min="11020" max="11020" width="5.109375" style="4" customWidth="1"/>
    <col min="11021" max="11021" width="5.88671875" style="4" customWidth="1"/>
    <col min="11022" max="11022" width="3.109375" style="4" customWidth="1"/>
    <col min="11023" max="11023" width="12.88671875" style="4" customWidth="1"/>
    <col min="11024" max="11024" width="2.88671875" style="4" customWidth="1"/>
    <col min="11025" max="11025" width="77.44140625" style="4" customWidth="1"/>
    <col min="11026" max="11270" width="11.33203125" style="4"/>
    <col min="11271" max="11271" width="16.88671875" style="4" customWidth="1"/>
    <col min="11272" max="11272" width="11.109375" style="4" customWidth="1"/>
    <col min="11273" max="11273" width="3.88671875" style="4" bestFit="1" customWidth="1"/>
    <col min="11274" max="11274" width="11.109375" style="4" customWidth="1"/>
    <col min="11275" max="11275" width="6" style="4" customWidth="1"/>
    <col min="11276" max="11276" width="5.109375" style="4" customWidth="1"/>
    <col min="11277" max="11277" width="5.88671875" style="4" customWidth="1"/>
    <col min="11278" max="11278" width="3.109375" style="4" customWidth="1"/>
    <col min="11279" max="11279" width="12.88671875" style="4" customWidth="1"/>
    <col min="11280" max="11280" width="2.88671875" style="4" customWidth="1"/>
    <col min="11281" max="11281" width="77.44140625" style="4" customWidth="1"/>
    <col min="11282" max="11526" width="11.33203125" style="4"/>
    <col min="11527" max="11527" width="16.88671875" style="4" customWidth="1"/>
    <col min="11528" max="11528" width="11.109375" style="4" customWidth="1"/>
    <col min="11529" max="11529" width="3.88671875" style="4" bestFit="1" customWidth="1"/>
    <col min="11530" max="11530" width="11.109375" style="4" customWidth="1"/>
    <col min="11531" max="11531" width="6" style="4" customWidth="1"/>
    <col min="11532" max="11532" width="5.109375" style="4" customWidth="1"/>
    <col min="11533" max="11533" width="5.88671875" style="4" customWidth="1"/>
    <col min="11534" max="11534" width="3.109375" style="4" customWidth="1"/>
    <col min="11535" max="11535" width="12.88671875" style="4" customWidth="1"/>
    <col min="11536" max="11536" width="2.88671875" style="4" customWidth="1"/>
    <col min="11537" max="11537" width="77.44140625" style="4" customWidth="1"/>
    <col min="11538" max="11782" width="11.33203125" style="4"/>
    <col min="11783" max="11783" width="16.88671875" style="4" customWidth="1"/>
    <col min="11784" max="11784" width="11.109375" style="4" customWidth="1"/>
    <col min="11785" max="11785" width="3.88671875" style="4" bestFit="1" customWidth="1"/>
    <col min="11786" max="11786" width="11.109375" style="4" customWidth="1"/>
    <col min="11787" max="11787" width="6" style="4" customWidth="1"/>
    <col min="11788" max="11788" width="5.109375" style="4" customWidth="1"/>
    <col min="11789" max="11789" width="5.88671875" style="4" customWidth="1"/>
    <col min="11790" max="11790" width="3.109375" style="4" customWidth="1"/>
    <col min="11791" max="11791" width="12.88671875" style="4" customWidth="1"/>
    <col min="11792" max="11792" width="2.88671875" style="4" customWidth="1"/>
    <col min="11793" max="11793" width="77.44140625" style="4" customWidth="1"/>
    <col min="11794" max="12038" width="11.33203125" style="4"/>
    <col min="12039" max="12039" width="16.88671875" style="4" customWidth="1"/>
    <col min="12040" max="12040" width="11.109375" style="4" customWidth="1"/>
    <col min="12041" max="12041" width="3.88671875" style="4" bestFit="1" customWidth="1"/>
    <col min="12042" max="12042" width="11.109375" style="4" customWidth="1"/>
    <col min="12043" max="12043" width="6" style="4" customWidth="1"/>
    <col min="12044" max="12044" width="5.109375" style="4" customWidth="1"/>
    <col min="12045" max="12045" width="5.88671875" style="4" customWidth="1"/>
    <col min="12046" max="12046" width="3.109375" style="4" customWidth="1"/>
    <col min="12047" max="12047" width="12.88671875" style="4" customWidth="1"/>
    <col min="12048" max="12048" width="2.88671875" style="4" customWidth="1"/>
    <col min="12049" max="12049" width="77.44140625" style="4" customWidth="1"/>
    <col min="12050" max="12294" width="11.33203125" style="4"/>
    <col min="12295" max="12295" width="16.88671875" style="4" customWidth="1"/>
    <col min="12296" max="12296" width="11.109375" style="4" customWidth="1"/>
    <col min="12297" max="12297" width="3.88671875" style="4" bestFit="1" customWidth="1"/>
    <col min="12298" max="12298" width="11.109375" style="4" customWidth="1"/>
    <col min="12299" max="12299" width="6" style="4" customWidth="1"/>
    <col min="12300" max="12300" width="5.109375" style="4" customWidth="1"/>
    <col min="12301" max="12301" width="5.88671875" style="4" customWidth="1"/>
    <col min="12302" max="12302" width="3.109375" style="4" customWidth="1"/>
    <col min="12303" max="12303" width="12.88671875" style="4" customWidth="1"/>
    <col min="12304" max="12304" width="2.88671875" style="4" customWidth="1"/>
    <col min="12305" max="12305" width="77.44140625" style="4" customWidth="1"/>
    <col min="12306" max="12550" width="11.33203125" style="4"/>
    <col min="12551" max="12551" width="16.88671875" style="4" customWidth="1"/>
    <col min="12552" max="12552" width="11.109375" style="4" customWidth="1"/>
    <col min="12553" max="12553" width="3.88671875" style="4" bestFit="1" customWidth="1"/>
    <col min="12554" max="12554" width="11.109375" style="4" customWidth="1"/>
    <col min="12555" max="12555" width="6" style="4" customWidth="1"/>
    <col min="12556" max="12556" width="5.109375" style="4" customWidth="1"/>
    <col min="12557" max="12557" width="5.88671875" style="4" customWidth="1"/>
    <col min="12558" max="12558" width="3.109375" style="4" customWidth="1"/>
    <col min="12559" max="12559" width="12.88671875" style="4" customWidth="1"/>
    <col min="12560" max="12560" width="2.88671875" style="4" customWidth="1"/>
    <col min="12561" max="12561" width="77.44140625" style="4" customWidth="1"/>
    <col min="12562" max="12806" width="11.33203125" style="4"/>
    <col min="12807" max="12807" width="16.88671875" style="4" customWidth="1"/>
    <col min="12808" max="12808" width="11.109375" style="4" customWidth="1"/>
    <col min="12809" max="12809" width="3.88671875" style="4" bestFit="1" customWidth="1"/>
    <col min="12810" max="12810" width="11.109375" style="4" customWidth="1"/>
    <col min="12811" max="12811" width="6" style="4" customWidth="1"/>
    <col min="12812" max="12812" width="5.109375" style="4" customWidth="1"/>
    <col min="12813" max="12813" width="5.88671875" style="4" customWidth="1"/>
    <col min="12814" max="12814" width="3.109375" style="4" customWidth="1"/>
    <col min="12815" max="12815" width="12.88671875" style="4" customWidth="1"/>
    <col min="12816" max="12816" width="2.88671875" style="4" customWidth="1"/>
    <col min="12817" max="12817" width="77.44140625" style="4" customWidth="1"/>
    <col min="12818" max="13062" width="11.33203125" style="4"/>
    <col min="13063" max="13063" width="16.88671875" style="4" customWidth="1"/>
    <col min="13064" max="13064" width="11.109375" style="4" customWidth="1"/>
    <col min="13065" max="13065" width="3.88671875" style="4" bestFit="1" customWidth="1"/>
    <col min="13066" max="13066" width="11.109375" style="4" customWidth="1"/>
    <col min="13067" max="13067" width="6" style="4" customWidth="1"/>
    <col min="13068" max="13068" width="5.109375" style="4" customWidth="1"/>
    <col min="13069" max="13069" width="5.88671875" style="4" customWidth="1"/>
    <col min="13070" max="13070" width="3.109375" style="4" customWidth="1"/>
    <col min="13071" max="13071" width="12.88671875" style="4" customWidth="1"/>
    <col min="13072" max="13072" width="2.88671875" style="4" customWidth="1"/>
    <col min="13073" max="13073" width="77.44140625" style="4" customWidth="1"/>
    <col min="13074" max="13318" width="11.33203125" style="4"/>
    <col min="13319" max="13319" width="16.88671875" style="4" customWidth="1"/>
    <col min="13320" max="13320" width="11.109375" style="4" customWidth="1"/>
    <col min="13321" max="13321" width="3.88671875" style="4" bestFit="1" customWidth="1"/>
    <col min="13322" max="13322" width="11.109375" style="4" customWidth="1"/>
    <col min="13323" max="13323" width="6" style="4" customWidth="1"/>
    <col min="13324" max="13324" width="5.109375" style="4" customWidth="1"/>
    <col min="13325" max="13325" width="5.88671875" style="4" customWidth="1"/>
    <col min="13326" max="13326" width="3.109375" style="4" customWidth="1"/>
    <col min="13327" max="13327" width="12.88671875" style="4" customWidth="1"/>
    <col min="13328" max="13328" width="2.88671875" style="4" customWidth="1"/>
    <col min="13329" max="13329" width="77.44140625" style="4" customWidth="1"/>
    <col min="13330" max="13574" width="11.33203125" style="4"/>
    <col min="13575" max="13575" width="16.88671875" style="4" customWidth="1"/>
    <col min="13576" max="13576" width="11.109375" style="4" customWidth="1"/>
    <col min="13577" max="13577" width="3.88671875" style="4" bestFit="1" customWidth="1"/>
    <col min="13578" max="13578" width="11.109375" style="4" customWidth="1"/>
    <col min="13579" max="13579" width="6" style="4" customWidth="1"/>
    <col min="13580" max="13580" width="5.109375" style="4" customWidth="1"/>
    <col min="13581" max="13581" width="5.88671875" style="4" customWidth="1"/>
    <col min="13582" max="13582" width="3.109375" style="4" customWidth="1"/>
    <col min="13583" max="13583" width="12.88671875" style="4" customWidth="1"/>
    <col min="13584" max="13584" width="2.88671875" style="4" customWidth="1"/>
    <col min="13585" max="13585" width="77.44140625" style="4" customWidth="1"/>
    <col min="13586" max="13830" width="11.33203125" style="4"/>
    <col min="13831" max="13831" width="16.88671875" style="4" customWidth="1"/>
    <col min="13832" max="13832" width="11.109375" style="4" customWidth="1"/>
    <col min="13833" max="13833" width="3.88671875" style="4" bestFit="1" customWidth="1"/>
    <col min="13834" max="13834" width="11.109375" style="4" customWidth="1"/>
    <col min="13835" max="13835" width="6" style="4" customWidth="1"/>
    <col min="13836" max="13836" width="5.109375" style="4" customWidth="1"/>
    <col min="13837" max="13837" width="5.88671875" style="4" customWidth="1"/>
    <col min="13838" max="13838" width="3.109375" style="4" customWidth="1"/>
    <col min="13839" max="13839" width="12.88671875" style="4" customWidth="1"/>
    <col min="13840" max="13840" width="2.88671875" style="4" customWidth="1"/>
    <col min="13841" max="13841" width="77.44140625" style="4" customWidth="1"/>
    <col min="13842" max="14086" width="11.33203125" style="4"/>
    <col min="14087" max="14087" width="16.88671875" style="4" customWidth="1"/>
    <col min="14088" max="14088" width="11.109375" style="4" customWidth="1"/>
    <col min="14089" max="14089" width="3.88671875" style="4" bestFit="1" customWidth="1"/>
    <col min="14090" max="14090" width="11.109375" style="4" customWidth="1"/>
    <col min="14091" max="14091" width="6" style="4" customWidth="1"/>
    <col min="14092" max="14092" width="5.109375" style="4" customWidth="1"/>
    <col min="14093" max="14093" width="5.88671875" style="4" customWidth="1"/>
    <col min="14094" max="14094" width="3.109375" style="4" customWidth="1"/>
    <col min="14095" max="14095" width="12.88671875" style="4" customWidth="1"/>
    <col min="14096" max="14096" width="2.88671875" style="4" customWidth="1"/>
    <col min="14097" max="14097" width="77.44140625" style="4" customWidth="1"/>
    <col min="14098" max="14342" width="11.33203125" style="4"/>
    <col min="14343" max="14343" width="16.88671875" style="4" customWidth="1"/>
    <col min="14344" max="14344" width="11.109375" style="4" customWidth="1"/>
    <col min="14345" max="14345" width="3.88671875" style="4" bestFit="1" customWidth="1"/>
    <col min="14346" max="14346" width="11.109375" style="4" customWidth="1"/>
    <col min="14347" max="14347" width="6" style="4" customWidth="1"/>
    <col min="14348" max="14348" width="5.109375" style="4" customWidth="1"/>
    <col min="14349" max="14349" width="5.88671875" style="4" customWidth="1"/>
    <col min="14350" max="14350" width="3.109375" style="4" customWidth="1"/>
    <col min="14351" max="14351" width="12.88671875" style="4" customWidth="1"/>
    <col min="14352" max="14352" width="2.88671875" style="4" customWidth="1"/>
    <col min="14353" max="14353" width="77.44140625" style="4" customWidth="1"/>
    <col min="14354" max="14598" width="11.33203125" style="4"/>
    <col min="14599" max="14599" width="16.88671875" style="4" customWidth="1"/>
    <col min="14600" max="14600" width="11.109375" style="4" customWidth="1"/>
    <col min="14601" max="14601" width="3.88671875" style="4" bestFit="1" customWidth="1"/>
    <col min="14602" max="14602" width="11.109375" style="4" customWidth="1"/>
    <col min="14603" max="14603" width="6" style="4" customWidth="1"/>
    <col min="14604" max="14604" width="5.109375" style="4" customWidth="1"/>
    <col min="14605" max="14605" width="5.88671875" style="4" customWidth="1"/>
    <col min="14606" max="14606" width="3.109375" style="4" customWidth="1"/>
    <col min="14607" max="14607" width="12.88671875" style="4" customWidth="1"/>
    <col min="14608" max="14608" width="2.88671875" style="4" customWidth="1"/>
    <col min="14609" max="14609" width="77.44140625" style="4" customWidth="1"/>
    <col min="14610" max="14854" width="11.33203125" style="4"/>
    <col min="14855" max="14855" width="16.88671875" style="4" customWidth="1"/>
    <col min="14856" max="14856" width="11.109375" style="4" customWidth="1"/>
    <col min="14857" max="14857" width="3.88671875" style="4" bestFit="1" customWidth="1"/>
    <col min="14858" max="14858" width="11.109375" style="4" customWidth="1"/>
    <col min="14859" max="14859" width="6" style="4" customWidth="1"/>
    <col min="14860" max="14860" width="5.109375" style="4" customWidth="1"/>
    <col min="14861" max="14861" width="5.88671875" style="4" customWidth="1"/>
    <col min="14862" max="14862" width="3.109375" style="4" customWidth="1"/>
    <col min="14863" max="14863" width="12.88671875" style="4" customWidth="1"/>
    <col min="14864" max="14864" width="2.88671875" style="4" customWidth="1"/>
    <col min="14865" max="14865" width="77.44140625" style="4" customWidth="1"/>
    <col min="14866" max="15110" width="11.33203125" style="4"/>
    <col min="15111" max="15111" width="16.88671875" style="4" customWidth="1"/>
    <col min="15112" max="15112" width="11.109375" style="4" customWidth="1"/>
    <col min="15113" max="15113" width="3.88671875" style="4" bestFit="1" customWidth="1"/>
    <col min="15114" max="15114" width="11.109375" style="4" customWidth="1"/>
    <col min="15115" max="15115" width="6" style="4" customWidth="1"/>
    <col min="15116" max="15116" width="5.109375" style="4" customWidth="1"/>
    <col min="15117" max="15117" width="5.88671875" style="4" customWidth="1"/>
    <col min="15118" max="15118" width="3.109375" style="4" customWidth="1"/>
    <col min="15119" max="15119" width="12.88671875" style="4" customWidth="1"/>
    <col min="15120" max="15120" width="2.88671875" style="4" customWidth="1"/>
    <col min="15121" max="15121" width="77.44140625" style="4" customWidth="1"/>
    <col min="15122" max="15366" width="11.33203125" style="4"/>
    <col min="15367" max="15367" width="16.88671875" style="4" customWidth="1"/>
    <col min="15368" max="15368" width="11.109375" style="4" customWidth="1"/>
    <col min="15369" max="15369" width="3.88671875" style="4" bestFit="1" customWidth="1"/>
    <col min="15370" max="15370" width="11.109375" style="4" customWidth="1"/>
    <col min="15371" max="15371" width="6" style="4" customWidth="1"/>
    <col min="15372" max="15372" width="5.109375" style="4" customWidth="1"/>
    <col min="15373" max="15373" width="5.88671875" style="4" customWidth="1"/>
    <col min="15374" max="15374" width="3.109375" style="4" customWidth="1"/>
    <col min="15375" max="15375" width="12.88671875" style="4" customWidth="1"/>
    <col min="15376" max="15376" width="2.88671875" style="4" customWidth="1"/>
    <col min="15377" max="15377" width="77.44140625" style="4" customWidth="1"/>
    <col min="15378" max="15622" width="11.33203125" style="4"/>
    <col min="15623" max="15623" width="16.88671875" style="4" customWidth="1"/>
    <col min="15624" max="15624" width="11.109375" style="4" customWidth="1"/>
    <col min="15625" max="15625" width="3.88671875" style="4" bestFit="1" customWidth="1"/>
    <col min="15626" max="15626" width="11.109375" style="4" customWidth="1"/>
    <col min="15627" max="15627" width="6" style="4" customWidth="1"/>
    <col min="15628" max="15628" width="5.109375" style="4" customWidth="1"/>
    <col min="15629" max="15629" width="5.88671875" style="4" customWidth="1"/>
    <col min="15630" max="15630" width="3.109375" style="4" customWidth="1"/>
    <col min="15631" max="15631" width="12.88671875" style="4" customWidth="1"/>
    <col min="15632" max="15632" width="2.88671875" style="4" customWidth="1"/>
    <col min="15633" max="15633" width="77.44140625" style="4" customWidth="1"/>
    <col min="15634" max="15878" width="11.33203125" style="4"/>
    <col min="15879" max="15879" width="16.88671875" style="4" customWidth="1"/>
    <col min="15880" max="15880" width="11.109375" style="4" customWidth="1"/>
    <col min="15881" max="15881" width="3.88671875" style="4" bestFit="1" customWidth="1"/>
    <col min="15882" max="15882" width="11.109375" style="4" customWidth="1"/>
    <col min="15883" max="15883" width="6" style="4" customWidth="1"/>
    <col min="15884" max="15884" width="5.109375" style="4" customWidth="1"/>
    <col min="15885" max="15885" width="5.88671875" style="4" customWidth="1"/>
    <col min="15886" max="15886" width="3.109375" style="4" customWidth="1"/>
    <col min="15887" max="15887" width="12.88671875" style="4" customWidth="1"/>
    <col min="15888" max="15888" width="2.88671875" style="4" customWidth="1"/>
    <col min="15889" max="15889" width="77.44140625" style="4" customWidth="1"/>
    <col min="15890" max="16134" width="11.33203125" style="4"/>
    <col min="16135" max="16135" width="16.88671875" style="4" customWidth="1"/>
    <col min="16136" max="16136" width="11.109375" style="4" customWidth="1"/>
    <col min="16137" max="16137" width="3.88671875" style="4" bestFit="1" customWidth="1"/>
    <col min="16138" max="16138" width="11.109375" style="4" customWidth="1"/>
    <col min="16139" max="16139" width="6" style="4" customWidth="1"/>
    <col min="16140" max="16140" width="5.109375" style="4" customWidth="1"/>
    <col min="16141" max="16141" width="5.88671875" style="4" customWidth="1"/>
    <col min="16142" max="16142" width="3.109375" style="4" customWidth="1"/>
    <col min="16143" max="16143" width="12.88671875" style="4" customWidth="1"/>
    <col min="16144" max="16144" width="2.88671875" style="4" customWidth="1"/>
    <col min="16145" max="16145" width="77.44140625" style="4" customWidth="1"/>
    <col min="16146" max="16384" width="11.33203125" style="4"/>
  </cols>
  <sheetData>
    <row r="1" spans="1:42" ht="24.75" customHeight="1">
      <c r="A1" s="44" t="s">
        <v>175</v>
      </c>
      <c r="B1" s="45"/>
      <c r="C1" s="114"/>
      <c r="D1" s="347" t="str">
        <f>"作　業　日　報　兼　直　接　人　件　費　個　別　明　細　表　（"&amp;AJ7&amp;"年"&amp;AJ8&amp;"月支払分）"</f>
        <v>作　業　日　報　兼　直　接　人　件　費　個　別　明　細　表　（2025年1月支払分）</v>
      </c>
      <c r="E1" s="347"/>
      <c r="F1" s="347"/>
      <c r="G1" s="347"/>
      <c r="H1" s="347"/>
      <c r="I1" s="347"/>
      <c r="J1" s="347"/>
      <c r="K1" s="347"/>
      <c r="L1" s="347"/>
      <c r="M1" s="347"/>
      <c r="N1" s="347"/>
      <c r="AD1" s="343" t="s">
        <v>96</v>
      </c>
      <c r="AE1" s="57" t="s">
        <v>42</v>
      </c>
      <c r="AF1" s="58">
        <f>初期条件設定表!$C$10</f>
        <v>0.375</v>
      </c>
      <c r="AG1" s="58">
        <f>初期条件設定表!$C$14</f>
        <v>0.75</v>
      </c>
      <c r="AH1" s="56"/>
      <c r="AI1" s="59" t="s">
        <v>11</v>
      </c>
      <c r="AJ1" s="60">
        <f>'入力用 従事者別直接人件費集計表（前期）'!A11</f>
        <v>2024</v>
      </c>
      <c r="AK1" s="56"/>
      <c r="AL1" s="56"/>
      <c r="AM1" s="59" t="s">
        <v>41</v>
      </c>
      <c r="AN1" s="61" t="str">
        <f ca="1">RIGHT(CELL("filename",A1),LEN(CELL("filename",A1))-FIND("]",CELL("filename",A1)))</f>
        <v>2024年12月作業分</v>
      </c>
      <c r="AO1" s="37"/>
      <c r="AP1" s="38"/>
    </row>
    <row r="2" spans="1:42" ht="24.75" customHeight="1">
      <c r="C2" s="114"/>
      <c r="D2" s="347"/>
      <c r="E2" s="347"/>
      <c r="F2" s="347"/>
      <c r="G2" s="347"/>
      <c r="H2" s="347"/>
      <c r="I2" s="347"/>
      <c r="J2" s="347"/>
      <c r="K2" s="347"/>
      <c r="L2" s="347"/>
      <c r="M2" s="347"/>
      <c r="N2" s="347"/>
      <c r="AD2" s="343"/>
      <c r="AE2" s="57"/>
      <c r="AF2" s="58">
        <f>初期条件設定表!$C$11</f>
        <v>0</v>
      </c>
      <c r="AG2" s="58">
        <f>初期条件設定表!$E$11</f>
        <v>0</v>
      </c>
      <c r="AH2" s="56"/>
      <c r="AI2" s="59" t="s">
        <v>12</v>
      </c>
      <c r="AJ2" s="60">
        <f>'入力用 従事者別直接人件費集計表（前期）'!D11</f>
        <v>12</v>
      </c>
      <c r="AK2" s="56"/>
      <c r="AL2" s="56"/>
      <c r="AM2" s="56"/>
      <c r="AN2" s="62"/>
    </row>
    <row r="3" spans="1:42" ht="27.75" customHeight="1">
      <c r="A3" s="3" t="s">
        <v>9</v>
      </c>
      <c r="B3" s="344" t="str">
        <f>'入力用 従事者別直接人件費集計表（前期）'!D5</f>
        <v>○○△△株式会社</v>
      </c>
      <c r="C3" s="344"/>
      <c r="D3" s="344"/>
      <c r="E3" s="348" t="s">
        <v>184</v>
      </c>
      <c r="F3" s="349"/>
      <c r="G3" s="349"/>
      <c r="H3" s="349"/>
      <c r="I3" s="349"/>
      <c r="J3" s="349"/>
      <c r="K3" s="349"/>
      <c r="L3" s="349"/>
      <c r="M3" s="349"/>
      <c r="N3" s="349"/>
      <c r="AD3" s="343"/>
      <c r="AE3" s="57" t="s">
        <v>34</v>
      </c>
      <c r="AF3" s="58">
        <f>初期条件設定表!$C$12</f>
        <v>0.5</v>
      </c>
      <c r="AG3" s="58">
        <f>初期条件設定表!$E$12</f>
        <v>0.54166666666666663</v>
      </c>
      <c r="AH3" s="56"/>
      <c r="AI3" s="59" t="s">
        <v>59</v>
      </c>
      <c r="AJ3" s="63">
        <f>DATE($AJ$1,AJ2-1,AF6+1)</f>
        <v>45627</v>
      </c>
      <c r="AK3" s="56"/>
      <c r="AL3" s="56"/>
      <c r="AM3" s="56"/>
      <c r="AN3" s="62"/>
    </row>
    <row r="4" spans="1:42" ht="27.75" customHeight="1">
      <c r="A4" s="5" t="s">
        <v>2</v>
      </c>
      <c r="B4" s="345" t="str">
        <f>'入力用 従事者別直接人件費集計表（前期）'!D6</f>
        <v>公社　太郎</v>
      </c>
      <c r="C4" s="345"/>
      <c r="D4" s="345"/>
      <c r="E4" s="349"/>
      <c r="F4" s="349"/>
      <c r="G4" s="349"/>
      <c r="H4" s="349"/>
      <c r="I4" s="349"/>
      <c r="J4" s="349"/>
      <c r="K4" s="349"/>
      <c r="L4" s="349"/>
      <c r="M4" s="349"/>
      <c r="N4" s="349"/>
      <c r="AD4" s="343"/>
      <c r="AE4" s="57"/>
      <c r="AF4" s="58">
        <f>初期条件設定表!$C$13</f>
        <v>0</v>
      </c>
      <c r="AG4" s="58">
        <f>初期条件設定表!$E$13</f>
        <v>0</v>
      </c>
      <c r="AH4" s="56"/>
      <c r="AI4" s="59" t="s">
        <v>79</v>
      </c>
      <c r="AJ4" s="63">
        <f>DATE(AJ1,AJ2,AF5)</f>
        <v>45657</v>
      </c>
      <c r="AK4" s="56"/>
      <c r="AL4" s="56"/>
      <c r="AM4" s="59" t="s">
        <v>77</v>
      </c>
      <c r="AN4" s="64">
        <f>LEN(AJ5)</f>
        <v>2</v>
      </c>
    </row>
    <row r="5" spans="1:42" ht="27.75" customHeight="1">
      <c r="A5" s="7" t="s">
        <v>8</v>
      </c>
      <c r="B5" s="346">
        <f>IF('入力用 従事者別直接人件費集計表（前期）'!Y8="","",'入力用 従事者別直接人件費集計表（前期）'!Y8)</f>
        <v>0</v>
      </c>
      <c r="C5" s="346"/>
      <c r="D5" s="346"/>
      <c r="E5" s="349"/>
      <c r="F5" s="349"/>
      <c r="G5" s="349"/>
      <c r="H5" s="349"/>
      <c r="I5" s="349"/>
      <c r="J5" s="349"/>
      <c r="K5" s="349"/>
      <c r="L5" s="349"/>
      <c r="M5" s="349"/>
      <c r="N5" s="349"/>
      <c r="AD5" s="343"/>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185</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13" t="s">
        <v>7</v>
      </c>
      <c r="B7" s="315" t="s">
        <v>6</v>
      </c>
      <c r="C7" s="315"/>
      <c r="D7" s="315"/>
      <c r="E7" s="317" t="s">
        <v>5</v>
      </c>
      <c r="F7" s="318"/>
      <c r="G7" s="318"/>
      <c r="H7" s="319"/>
      <c r="I7" s="325" t="s">
        <v>106</v>
      </c>
      <c r="J7" s="325" t="s">
        <v>105</v>
      </c>
      <c r="K7" s="317" t="s">
        <v>4</v>
      </c>
      <c r="L7" s="319"/>
      <c r="M7" s="353"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従事者別直接人件費集計表（前期）'!A11,'入力用 従事者別直接人件費集計表（前期）'!A12)</f>
        <v>2025</v>
      </c>
    </row>
    <row r="8" spans="1:42" s="106" customFormat="1" ht="24" customHeight="1" thickBot="1">
      <c r="A8" s="314"/>
      <c r="B8" s="316"/>
      <c r="C8" s="316"/>
      <c r="D8" s="316"/>
      <c r="E8" s="320"/>
      <c r="F8" s="321"/>
      <c r="G8" s="321"/>
      <c r="H8" s="322"/>
      <c r="I8" s="326"/>
      <c r="J8" s="326"/>
      <c r="K8" s="323"/>
      <c r="L8" s="324"/>
      <c r="M8" s="176" t="s">
        <v>116</v>
      </c>
      <c r="N8" s="156" t="s">
        <v>131</v>
      </c>
      <c r="O8" s="334"/>
      <c r="P8" s="333"/>
      <c r="Q8" s="333"/>
      <c r="R8" s="333"/>
      <c r="S8" s="333"/>
      <c r="T8" s="333"/>
      <c r="U8" s="333"/>
      <c r="V8" s="333"/>
      <c r="W8" s="330"/>
      <c r="X8" s="154"/>
      <c r="Y8" s="154"/>
      <c r="AI8" s="106" t="s">
        <v>109</v>
      </c>
      <c r="AJ8" s="107">
        <f>IF(初期条件設定表!C26="当月",'入力用 従事者別直接人件費集計表（前期）'!D11,'入力用 従事者別直接人件費集計表（前期）'!D12)</f>
        <v>1</v>
      </c>
    </row>
    <row r="9" spans="1:42" ht="45.9" customHeight="1">
      <c r="A9" s="85">
        <f>Y9</f>
        <v>45628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45628</v>
      </c>
      <c r="AA9" s="42"/>
    </row>
    <row r="10" spans="1:42" ht="45.9" customHeight="1">
      <c r="A10" s="85">
        <f t="shared" ref="A10:A35" si="8">Y10</f>
        <v>45629</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45629</v>
      </c>
      <c r="AA10" s="42"/>
      <c r="AE10" s="162" t="s">
        <v>117</v>
      </c>
      <c r="AF10" s="162" t="s">
        <v>147</v>
      </c>
    </row>
    <row r="11" spans="1:42" ht="45.9" customHeight="1">
      <c r="A11" s="85">
        <f t="shared" si="8"/>
        <v>45630</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45630</v>
      </c>
      <c r="AA11" s="42"/>
      <c r="AE11" s="135" t="str">
        <f>初期条件設定表!U5</f>
        <v>　</v>
      </c>
      <c r="AF11" s="163" t="str">
        <f>初期条件設定表!V5</f>
        <v>　</v>
      </c>
    </row>
    <row r="12" spans="1:42" ht="45.9" customHeight="1">
      <c r="A12" s="85">
        <f t="shared" si="8"/>
        <v>45631</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45631</v>
      </c>
      <c r="AA12" s="42"/>
      <c r="AE12" s="135" t="str">
        <f>初期条件設定表!U6</f>
        <v>設計</v>
      </c>
      <c r="AF12" s="164" t="str">
        <f>初期条件設定表!V6</f>
        <v>A</v>
      </c>
    </row>
    <row r="13" spans="1:42" ht="45.9" customHeight="1">
      <c r="A13" s="85">
        <f t="shared" si="8"/>
        <v>45632</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45632</v>
      </c>
      <c r="Z13" s="41" t="str">
        <f t="shared" ref="Z13:Z33" si="14">IF(OR(DBCS($B13)="：",$B13="",DBCS($D13)="：",$D13=""),"",MAX(MIN($D13,TIME(23,59,59))-MAX($B13,$AG$1),0))</f>
        <v/>
      </c>
      <c r="AA13" s="42"/>
      <c r="AE13" s="135" t="str">
        <f>初期条件設定表!U7</f>
        <v>要件定義</v>
      </c>
      <c r="AF13" s="164" t="str">
        <f>初期条件設定表!V7</f>
        <v>B</v>
      </c>
    </row>
    <row r="14" spans="1:42" ht="45.9" customHeight="1">
      <c r="A14" s="85">
        <f t="shared" si="8"/>
        <v>45635</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45635</v>
      </c>
      <c r="Z14" s="41" t="str">
        <f t="shared" si="14"/>
        <v/>
      </c>
      <c r="AA14" s="42"/>
      <c r="AE14" s="135" t="str">
        <f>初期条件設定表!U8</f>
        <v>目標仕様</v>
      </c>
      <c r="AF14" s="164" t="str">
        <f>初期条件設定表!V8</f>
        <v>C</v>
      </c>
    </row>
    <row r="15" spans="1:42" ht="45.9" customHeight="1">
      <c r="A15" s="85">
        <f t="shared" si="8"/>
        <v>45636</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45636</v>
      </c>
      <c r="Z15" s="41" t="str">
        <f t="shared" si="14"/>
        <v/>
      </c>
      <c r="AA15" s="42"/>
      <c r="AE15" s="135" t="str">
        <f>初期条件設定表!U9</f>
        <v>プログラミング</v>
      </c>
      <c r="AF15" s="164" t="str">
        <f>初期条件設定表!V9</f>
        <v>D</v>
      </c>
    </row>
    <row r="16" spans="1:42" ht="45.9" customHeight="1">
      <c r="A16" s="85">
        <f t="shared" si="8"/>
        <v>45637</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45637</v>
      </c>
      <c r="Z16" s="41" t="str">
        <f t="shared" si="14"/>
        <v/>
      </c>
      <c r="AA16" s="42"/>
      <c r="AE16" s="135" t="str">
        <f>初期条件設定表!U10</f>
        <v>試作</v>
      </c>
      <c r="AF16" s="164" t="str">
        <f>初期条件設定表!V10</f>
        <v>E</v>
      </c>
    </row>
    <row r="17" spans="1:32" ht="45.9" customHeight="1">
      <c r="A17" s="85">
        <f t="shared" si="8"/>
        <v>45638</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45638</v>
      </c>
      <c r="Z17" s="41" t="str">
        <f t="shared" si="14"/>
        <v/>
      </c>
      <c r="AA17" s="42"/>
      <c r="AE17" s="135" t="str">
        <f>初期条件設定表!U11</f>
        <v>単体テスト</v>
      </c>
      <c r="AF17" s="164" t="str">
        <f>初期条件設定表!V11</f>
        <v>F</v>
      </c>
    </row>
    <row r="18" spans="1:32" ht="45.9" customHeight="1">
      <c r="A18" s="85">
        <f t="shared" si="8"/>
        <v>45639</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45639</v>
      </c>
      <c r="Z18" s="41" t="str">
        <f t="shared" si="14"/>
        <v/>
      </c>
      <c r="AA18" s="42"/>
      <c r="AE18" s="135" t="str">
        <f>初期条件設定表!U12</f>
        <v>総合テスト</v>
      </c>
      <c r="AF18" s="164" t="str">
        <f>初期条件設定表!V12</f>
        <v>G</v>
      </c>
    </row>
    <row r="19" spans="1:32" ht="45.9" customHeight="1">
      <c r="A19" s="85">
        <f t="shared" si="8"/>
        <v>45642</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45642</v>
      </c>
      <c r="Z19" s="41" t="str">
        <f t="shared" si="14"/>
        <v/>
      </c>
      <c r="AA19" s="42"/>
      <c r="AE19" s="135" t="str">
        <f>初期条件設定表!U13</f>
        <v xml:space="preserve"> </v>
      </c>
      <c r="AF19" s="164" t="str">
        <f>初期条件設定表!V13</f>
        <v>H</v>
      </c>
    </row>
    <row r="20" spans="1:32" ht="45.9" customHeight="1">
      <c r="A20" s="85">
        <f t="shared" si="8"/>
        <v>45643</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45643</v>
      </c>
      <c r="Z20" s="41" t="str">
        <f t="shared" si="14"/>
        <v/>
      </c>
      <c r="AA20" s="42"/>
      <c r="AE20" s="135" t="str">
        <f>初期条件設定表!U14</f>
        <v xml:space="preserve"> </v>
      </c>
      <c r="AF20" s="164" t="str">
        <f>初期条件設定表!V14</f>
        <v>I</v>
      </c>
    </row>
    <row r="21" spans="1:32" ht="45.9" customHeight="1">
      <c r="A21" s="85">
        <f t="shared" si="8"/>
        <v>45644</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45644</v>
      </c>
      <c r="Z21" s="41" t="str">
        <f t="shared" si="14"/>
        <v/>
      </c>
      <c r="AA21" s="42"/>
      <c r="AE21" s="135" t="str">
        <f>初期条件設定表!U15</f>
        <v xml:space="preserve"> </v>
      </c>
      <c r="AF21" s="164" t="str">
        <f>初期条件設定表!V15</f>
        <v>J</v>
      </c>
    </row>
    <row r="22" spans="1:32" ht="45.9" customHeight="1">
      <c r="A22" s="85">
        <f t="shared" si="8"/>
        <v>45645</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45645</v>
      </c>
      <c r="Z22" s="41" t="str">
        <f t="shared" si="14"/>
        <v/>
      </c>
      <c r="AA22" s="42"/>
      <c r="AE22" s="135" t="str">
        <f>初期条件設定表!U16</f>
        <v xml:space="preserve"> </v>
      </c>
      <c r="AF22" s="164" t="str">
        <f>初期条件設定表!V16</f>
        <v>K</v>
      </c>
    </row>
    <row r="23" spans="1:32" ht="45.9" customHeight="1">
      <c r="A23" s="85">
        <f t="shared" si="8"/>
        <v>45646</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45646</v>
      </c>
      <c r="Z23" s="41" t="str">
        <f t="shared" si="14"/>
        <v/>
      </c>
      <c r="AA23" s="42"/>
      <c r="AE23" s="135" t="str">
        <f>初期条件設定表!U17</f>
        <v xml:space="preserve"> </v>
      </c>
      <c r="AF23" s="164" t="str">
        <f>初期条件設定表!V17</f>
        <v>L</v>
      </c>
    </row>
    <row r="24" spans="1:32" ht="45.9" customHeight="1">
      <c r="A24" s="85">
        <f t="shared" si="8"/>
        <v>45649</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45649</v>
      </c>
      <c r="Z24" s="41" t="str">
        <f t="shared" si="14"/>
        <v/>
      </c>
      <c r="AA24" s="42"/>
      <c r="AE24" s="135" t="str">
        <f>初期条件設定表!U18</f>
        <v xml:space="preserve"> </v>
      </c>
      <c r="AF24" s="164" t="str">
        <f>初期条件設定表!V18</f>
        <v>M</v>
      </c>
    </row>
    <row r="25" spans="1:32" ht="45.9" customHeight="1">
      <c r="A25" s="85">
        <f t="shared" si="8"/>
        <v>45650</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45650</v>
      </c>
      <c r="Z25" s="41" t="str">
        <f t="shared" si="14"/>
        <v/>
      </c>
      <c r="AA25" s="42"/>
      <c r="AE25" s="135" t="str">
        <f>初期条件設定表!U19</f>
        <v xml:space="preserve"> </v>
      </c>
      <c r="AF25" s="164" t="str">
        <f>初期条件設定表!V19</f>
        <v>N</v>
      </c>
    </row>
    <row r="26" spans="1:32" ht="45.9" customHeight="1">
      <c r="A26" s="85">
        <f t="shared" si="8"/>
        <v>45651</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45651</v>
      </c>
      <c r="Z26" s="41" t="str">
        <f t="shared" si="14"/>
        <v/>
      </c>
      <c r="AA26" s="42"/>
      <c r="AE26" s="135" t="str">
        <f>初期条件設定表!U20</f>
        <v xml:space="preserve"> </v>
      </c>
      <c r="AF26" s="164" t="str">
        <f>初期条件設定表!V20</f>
        <v>O</v>
      </c>
    </row>
    <row r="27" spans="1:32" ht="45.9" customHeight="1">
      <c r="A27" s="85">
        <f t="shared" si="8"/>
        <v>45652</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45652</v>
      </c>
      <c r="Z27" s="41" t="str">
        <f t="shared" si="14"/>
        <v/>
      </c>
      <c r="AA27" s="42"/>
      <c r="AE27" s="135" t="str">
        <f>初期条件設定表!U21</f>
        <v xml:space="preserve"> </v>
      </c>
      <c r="AF27" s="164" t="str">
        <f>初期条件設定表!V21</f>
        <v>P</v>
      </c>
    </row>
    <row r="28" spans="1:32" ht="45.9" customHeight="1">
      <c r="A28" s="85">
        <f t="shared" si="8"/>
        <v>45653</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45653</v>
      </c>
      <c r="Z28" s="41" t="str">
        <f t="shared" si="14"/>
        <v/>
      </c>
      <c r="AA28" s="42"/>
      <c r="AE28" s="135" t="str">
        <f>初期条件設定表!U22</f>
        <v xml:space="preserve"> </v>
      </c>
      <c r="AF28" s="164" t="str">
        <f>初期条件設定表!V22</f>
        <v>Q</v>
      </c>
    </row>
    <row r="29" spans="1:32" ht="45.9" customHeight="1">
      <c r="A29" s="85">
        <f t="shared" si="8"/>
        <v>45656</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45656</v>
      </c>
      <c r="Z29" s="41" t="str">
        <f t="shared" si="14"/>
        <v/>
      </c>
      <c r="AA29" s="42"/>
      <c r="AE29" s="135" t="str">
        <f>初期条件設定表!U23</f>
        <v xml:space="preserve"> </v>
      </c>
      <c r="AF29" s="164" t="str">
        <f>初期条件設定表!V23</f>
        <v>R</v>
      </c>
    </row>
    <row r="30" spans="1:32" ht="45.9" customHeight="1">
      <c r="A30" s="85">
        <f t="shared" si="8"/>
        <v>45657</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45657</v>
      </c>
      <c r="Z30" s="41" t="str">
        <f t="shared" si="14"/>
        <v/>
      </c>
      <c r="AA30" s="42"/>
      <c r="AE30" s="135" t="str">
        <f>初期条件設定表!U24</f>
        <v xml:space="preserve"> </v>
      </c>
      <c r="AF30" s="164" t="str">
        <f>初期条件設定表!V24</f>
        <v>S</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T</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36"/>
      <c r="C36" s="337"/>
      <c r="D36" s="338"/>
      <c r="E36" s="339">
        <f>SUM(E9:E35)+SUM(G9:G35)/60</f>
        <v>0</v>
      </c>
      <c r="F36" s="340"/>
      <c r="G36" s="341" t="s">
        <v>1</v>
      </c>
      <c r="H36" s="342"/>
      <c r="I36" s="143"/>
      <c r="J36" s="144"/>
      <c r="K36" s="82">
        <f>SUM(K9:K35)</f>
        <v>0</v>
      </c>
      <c r="L36" s="178" t="s">
        <v>0</v>
      </c>
      <c r="M36" s="179"/>
      <c r="N36" s="264"/>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8" customHeight="1">
      <c r="B38" s="245" t="s">
        <v>170</v>
      </c>
      <c r="O38" s="56"/>
      <c r="P38" s="56"/>
      <c r="Q38" s="56"/>
      <c r="R38" s="56"/>
      <c r="S38" s="56"/>
      <c r="T38" s="56"/>
      <c r="U38" s="56"/>
      <c r="V38" s="56"/>
      <c r="W38" s="56"/>
      <c r="X38" s="56"/>
      <c r="Y38" s="56"/>
    </row>
    <row r="39" spans="1:27" ht="21.6" customHeight="1">
      <c r="O39" s="56"/>
      <c r="P39" s="56"/>
      <c r="Q39" s="56"/>
      <c r="R39" s="56"/>
      <c r="S39" s="56"/>
      <c r="T39" s="56"/>
      <c r="U39" s="56"/>
      <c r="V39" s="56"/>
      <c r="W39" s="56"/>
      <c r="X39" s="56"/>
      <c r="Y39" s="56"/>
    </row>
    <row r="40" spans="1:27" ht="31.2" customHeight="1">
      <c r="M40" s="246" t="s">
        <v>171</v>
      </c>
      <c r="N40" s="265"/>
      <c r="O40" s="244"/>
      <c r="P40" s="56"/>
      <c r="Q40" s="56"/>
      <c r="R40" s="56"/>
      <c r="S40" s="56"/>
      <c r="T40" s="56"/>
      <c r="U40" s="56"/>
      <c r="V40" s="56"/>
      <c r="W40" s="56"/>
      <c r="X40" s="56"/>
      <c r="Y40" s="56"/>
    </row>
    <row r="41" spans="1:27" ht="31.2" customHeight="1">
      <c r="M41" s="246" t="s">
        <v>172</v>
      </c>
      <c r="N41" s="265"/>
      <c r="O41" s="247"/>
      <c r="P41" s="56"/>
      <c r="Q41" s="56"/>
      <c r="R41" s="56"/>
      <c r="S41" s="56"/>
      <c r="T41" s="56"/>
      <c r="U41" s="56"/>
      <c r="V41" s="56"/>
      <c r="W41" s="56"/>
      <c r="X41" s="56"/>
      <c r="Y41" s="56"/>
    </row>
    <row r="42" spans="1:27" ht="31.2" customHeight="1">
      <c r="M42" s="246" t="s">
        <v>173</v>
      </c>
      <c r="N42" s="265"/>
      <c r="O42" s="247"/>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B3:D3"/>
    <mergeCell ref="B4:D4"/>
    <mergeCell ref="B5:D5"/>
    <mergeCell ref="D1:N2"/>
    <mergeCell ref="B36:D36"/>
    <mergeCell ref="E36:F36"/>
    <mergeCell ref="G36:H36"/>
    <mergeCell ref="K7:L8"/>
    <mergeCell ref="E3:N5"/>
    <mergeCell ref="J6:N6"/>
    <mergeCell ref="A7:A8"/>
    <mergeCell ref="B7:D8"/>
    <mergeCell ref="E7:H8"/>
    <mergeCell ref="I7:I8"/>
    <mergeCell ref="J7:J8"/>
    <mergeCell ref="AD1:AD5"/>
    <mergeCell ref="AH6:AI6"/>
    <mergeCell ref="M7:N7"/>
    <mergeCell ref="W7:W8"/>
    <mergeCell ref="O7:O8"/>
    <mergeCell ref="S7:S8"/>
    <mergeCell ref="T7:T8"/>
    <mergeCell ref="U7:U8"/>
    <mergeCell ref="V7:V8"/>
    <mergeCell ref="P7:P8"/>
    <mergeCell ref="Q7:Q8"/>
    <mergeCell ref="R7:R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本様式使用方法</vt:lpstr>
      <vt:lpstr>体系図</vt:lpstr>
      <vt:lpstr>初期条件設定表</vt:lpstr>
      <vt:lpstr>入力用 従事者別直接人件費集計表（前期）</vt:lpstr>
      <vt:lpstr>提出用 従事者別直接人件費集計表（前期）</vt:lpstr>
      <vt:lpstr>2024年9月作業分</vt:lpstr>
      <vt:lpstr>2024年10月作業分</vt:lpstr>
      <vt:lpstr>2024年11月作業分</vt:lpstr>
      <vt:lpstr>2024年12月作業分</vt:lpstr>
      <vt:lpstr>2025年1月作業分</vt:lpstr>
      <vt:lpstr>2025年2月作業分</vt:lpstr>
      <vt:lpstr>2025年3月作業分</vt:lpstr>
      <vt:lpstr>2025年4月作業分</vt:lpstr>
      <vt:lpstr>2025年5月作業分（当月払いのみ使用）</vt:lpstr>
      <vt:lpstr>'2024年10月作業分'!Print_Area</vt:lpstr>
      <vt:lpstr>'2024年11月作業分'!Print_Area</vt:lpstr>
      <vt:lpstr>'2024年12月作業分'!Print_Area</vt:lpstr>
      <vt:lpstr>'2024年9月作業分'!Print_Area</vt:lpstr>
      <vt:lpstr>'2025年1月作業分'!Print_Area</vt:lpstr>
      <vt:lpstr>'2025年2月作業分'!Print_Area</vt:lpstr>
      <vt:lpstr>'2025年3月作業分'!Print_Area</vt:lpstr>
      <vt:lpstr>'2025年4月作業分'!Print_Area</vt:lpstr>
      <vt:lpstr>'2025年5月作業分（当月払いのみ使用）'!Print_Area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2024-11-07T09:07:13Z</dcterms:modified>
</cp:coreProperties>
</file>